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iklas\Documents\Kostnadsfördelingar\USM 2023-2024 Färdiga\"/>
    </mc:Choice>
  </mc:AlternateContent>
  <xr:revisionPtr revIDLastSave="0" documentId="13_ncr:1_{A8122252-2402-472D-870E-DA02C89D0FF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KF steg 2 F18" sheetId="2" r:id="rId1"/>
    <sheet name="KF steg 2 P18" sheetId="1" r:id="rId2"/>
    <sheet name="KF steg 2 F16 " sheetId="3" r:id="rId3"/>
    <sheet name="KF steg 2 P16" sheetId="4" r:id="rId4"/>
    <sheet name="KF steg 2 P14" sheetId="5" r:id="rId5"/>
    <sheet name="KF steg 2 F14" sheetId="6" r:id="rId6"/>
  </sheets>
  <definedNames>
    <definedName name="_xlnm._FilterDatabase" localSheetId="5" hidden="1">'KF steg 2 F14'!$A$3:$J$112</definedName>
    <definedName name="_xlnm._FilterDatabase" localSheetId="2" hidden="1">'KF steg 2 F16 '!$A$3:$J$58</definedName>
    <definedName name="_xlnm._FilterDatabase" localSheetId="0" hidden="1">'KF steg 2 F18'!$A$3:$J$36</definedName>
    <definedName name="_xlnm._FilterDatabase" localSheetId="4" hidden="1">'KF steg 2 P14'!$A$3:$J$103</definedName>
    <definedName name="_xlnm._FilterDatabase" localSheetId="3" hidden="1">'KF steg 2 P16'!$A$3:$J$48</definedName>
    <definedName name="_xlnm._FilterDatabase" localSheetId="1" hidden="1">'KF steg 2 P18'!$A$3:$J$31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pu1LkJGvuwzcM/HusS/LUMuzfykUADeB8WT2mTtTV4o="/>
    </ext>
  </extLst>
</workbook>
</file>

<file path=xl/calcChain.xml><?xml version="1.0" encoding="utf-8"?>
<calcChain xmlns="http://schemas.openxmlformats.org/spreadsheetml/2006/main">
  <c r="F53" i="3" l="1"/>
  <c r="F6" i="1"/>
  <c r="F8" i="1"/>
  <c r="F19" i="3"/>
  <c r="F5" i="1"/>
  <c r="F21" i="3"/>
  <c r="F12" i="4"/>
  <c r="F13" i="4"/>
  <c r="F108" i="6"/>
  <c r="F22" i="3"/>
  <c r="H99" i="6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88" i="6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76" i="6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64" i="6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52" i="6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40" i="6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28" i="6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15" i="6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113" i="6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4" i="6"/>
  <c r="H5" i="6" s="1"/>
  <c r="H6" i="6" s="1"/>
  <c r="H93" i="5"/>
  <c r="H94" i="5" s="1"/>
  <c r="H78" i="5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65" i="5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52" i="5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40" i="5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29" i="5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16" i="5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43" i="4"/>
  <c r="H44" i="4" s="1"/>
  <c r="H45" i="4" s="1"/>
  <c r="H46" i="4" s="1"/>
  <c r="H47" i="4" s="1"/>
  <c r="H48" i="4" s="1"/>
  <c r="H39" i="4"/>
  <c r="H40" i="4" s="1"/>
  <c r="H41" i="4" s="1"/>
  <c r="H42" i="4" s="1"/>
  <c r="H14" i="4"/>
  <c r="H15" i="4" s="1"/>
  <c r="H16" i="4" s="1"/>
  <c r="H17" i="4" s="1"/>
  <c r="H10" i="4"/>
  <c r="H11" i="4" s="1"/>
  <c r="H12" i="4" s="1"/>
  <c r="H13" i="4" s="1"/>
  <c r="H36" i="4"/>
  <c r="H37" i="4" s="1"/>
  <c r="H38" i="4" s="1"/>
  <c r="H33" i="4"/>
  <c r="H34" i="4" s="1"/>
  <c r="H35" i="4" s="1"/>
  <c r="H30" i="4"/>
  <c r="H31" i="4" s="1"/>
  <c r="H32" i="4" s="1"/>
  <c r="H27" i="4"/>
  <c r="H28" i="4" s="1"/>
  <c r="H29" i="4" s="1"/>
  <c r="H24" i="4"/>
  <c r="H25" i="4" s="1"/>
  <c r="H26" i="4" s="1"/>
  <c r="H21" i="4"/>
  <c r="H22" i="4" s="1"/>
  <c r="H23" i="4" s="1"/>
  <c r="H18" i="4"/>
  <c r="H19" i="4" s="1"/>
  <c r="H20" i="4" s="1"/>
  <c r="H7" i="4"/>
  <c r="H8" i="4" s="1"/>
  <c r="H9" i="4" s="1"/>
  <c r="H4" i="4"/>
  <c r="H5" i="4" s="1"/>
  <c r="H6" i="4" s="1"/>
  <c r="H23" i="3"/>
  <c r="H24" i="3" s="1"/>
  <c r="H25" i="3" s="1"/>
  <c r="H26" i="3" s="1"/>
  <c r="H42" i="3"/>
  <c r="H43" i="3" s="1"/>
  <c r="H44" i="3" s="1"/>
  <c r="H45" i="3" s="1"/>
  <c r="H46" i="3"/>
  <c r="H47" i="3" s="1"/>
  <c r="H48" i="3" s="1"/>
  <c r="H49" i="3" s="1"/>
  <c r="H55" i="3"/>
  <c r="H56" i="3" s="1"/>
  <c r="H57" i="3" s="1"/>
  <c r="H58" i="3" s="1"/>
  <c r="H50" i="3"/>
  <c r="H51" i="3" s="1"/>
  <c r="H52" i="3" s="1"/>
  <c r="H53" i="3" s="1"/>
  <c r="H54" i="3" s="1"/>
  <c r="H37" i="3"/>
  <c r="H38" i="3" s="1"/>
  <c r="H39" i="3" s="1"/>
  <c r="H40" i="3" s="1"/>
  <c r="H41" i="3" s="1"/>
  <c r="H32" i="3"/>
  <c r="H33" i="3" s="1"/>
  <c r="H34" i="3" s="1"/>
  <c r="H35" i="3" s="1"/>
  <c r="H36" i="3" s="1"/>
  <c r="H27" i="3"/>
  <c r="H28" i="3" s="1"/>
  <c r="H29" i="3" s="1"/>
  <c r="H30" i="3" s="1"/>
  <c r="H31" i="3" s="1"/>
  <c r="H18" i="3"/>
  <c r="H19" i="3" s="1"/>
  <c r="H20" i="3" s="1"/>
  <c r="H21" i="3" s="1"/>
  <c r="H22" i="3" s="1"/>
  <c r="H14" i="3"/>
  <c r="H15" i="3" s="1"/>
  <c r="H16" i="3" s="1"/>
  <c r="H17" i="3" s="1"/>
  <c r="H9" i="3"/>
  <c r="H10" i="3" s="1"/>
  <c r="H11" i="3" s="1"/>
  <c r="H12" i="3" s="1"/>
  <c r="H13" i="3" s="1"/>
  <c r="H4" i="3"/>
  <c r="H24" i="1"/>
  <c r="H25" i="1" s="1"/>
  <c r="H26" i="1" s="1"/>
  <c r="H27" i="1" s="1"/>
  <c r="H28" i="1" s="1"/>
  <c r="H29" i="1" s="1"/>
  <c r="H7" i="2"/>
  <c r="H8" i="2" s="1"/>
  <c r="H9" i="2" s="1"/>
  <c r="H10" i="2" s="1"/>
  <c r="H11" i="2"/>
  <c r="H12" i="2" s="1"/>
  <c r="H13" i="2"/>
  <c r="H14" i="2" s="1"/>
  <c r="H15" i="2" s="1"/>
  <c r="H16" i="2" s="1"/>
  <c r="H29" i="2"/>
  <c r="H30" i="2" s="1"/>
  <c r="H31" i="2" s="1"/>
  <c r="H32" i="2" s="1"/>
  <c r="H33" i="2"/>
  <c r="H34" i="2" s="1"/>
  <c r="F4" i="2"/>
  <c r="F7" i="2"/>
  <c r="F11" i="2"/>
  <c r="F10" i="2"/>
  <c r="F13" i="2"/>
  <c r="F17" i="2"/>
  <c r="F20" i="2"/>
  <c r="F23" i="2"/>
  <c r="F26" i="2"/>
  <c r="F29" i="2"/>
  <c r="H26" i="2"/>
  <c r="H27" i="2" s="1"/>
  <c r="H28" i="2" s="1"/>
  <c r="H23" i="2"/>
  <c r="H24" i="2" s="1"/>
  <c r="H25" i="2" s="1"/>
  <c r="H20" i="2"/>
  <c r="H21" i="2" s="1"/>
  <c r="H22" i="2" s="1"/>
  <c r="H17" i="2"/>
  <c r="H18" i="2" s="1"/>
  <c r="H19" i="2" s="1"/>
  <c r="H4" i="2"/>
  <c r="H5" i="2" s="1"/>
  <c r="H6" i="2" s="1"/>
  <c r="F4" i="1"/>
  <c r="F29" i="1"/>
  <c r="F28" i="1"/>
  <c r="F27" i="1"/>
  <c r="F26" i="1"/>
  <c r="F25" i="1"/>
  <c r="F23" i="1"/>
  <c r="F22" i="1"/>
  <c r="F21" i="1"/>
  <c r="F20" i="1"/>
  <c r="F18" i="1"/>
  <c r="F17" i="1"/>
  <c r="F16" i="1"/>
  <c r="F15" i="1"/>
  <c r="F13" i="1"/>
  <c r="F12" i="1"/>
  <c r="F11" i="1"/>
  <c r="F10" i="1"/>
  <c r="F7" i="1"/>
  <c r="H19" i="1"/>
  <c r="H20" i="1" s="1"/>
  <c r="H21" i="1" s="1"/>
  <c r="H22" i="1" s="1"/>
  <c r="H23" i="1" s="1"/>
  <c r="H14" i="1"/>
  <c r="H15" i="1" s="1"/>
  <c r="H16" i="1" s="1"/>
  <c r="H17" i="1" s="1"/>
  <c r="H18" i="1" s="1"/>
  <c r="H9" i="1"/>
  <c r="H4" i="1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1" i="4"/>
  <c r="F10" i="4"/>
  <c r="F9" i="4"/>
  <c r="F8" i="4"/>
  <c r="F7" i="4"/>
  <c r="F6" i="4"/>
  <c r="F5" i="4"/>
  <c r="F4" i="4"/>
  <c r="F58" i="3"/>
  <c r="F57" i="3"/>
  <c r="F56" i="3"/>
  <c r="F55" i="3"/>
  <c r="F54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0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6" i="2"/>
  <c r="F35" i="2"/>
  <c r="F34" i="2"/>
  <c r="F33" i="2"/>
  <c r="F32" i="2"/>
  <c r="F31" i="2"/>
  <c r="F30" i="2"/>
  <c r="F28" i="2"/>
  <c r="F27" i="2"/>
  <c r="F25" i="2"/>
  <c r="F24" i="2"/>
  <c r="F22" i="2"/>
  <c r="F21" i="2"/>
  <c r="F19" i="2"/>
  <c r="F18" i="2"/>
  <c r="F16" i="2"/>
  <c r="F15" i="2"/>
  <c r="F14" i="2"/>
  <c r="F12" i="2"/>
  <c r="F9" i="2"/>
  <c r="F8" i="2"/>
  <c r="F6" i="2"/>
  <c r="F5" i="2"/>
  <c r="F24" i="1"/>
  <c r="F19" i="1"/>
  <c r="F14" i="1"/>
  <c r="F9" i="1"/>
  <c r="F124" i="6" l="1"/>
  <c r="F105" i="5"/>
  <c r="F30" i="1"/>
  <c r="F59" i="3"/>
  <c r="H5" i="3"/>
  <c r="H6" i="3" s="1"/>
  <c r="H7" i="3" s="1"/>
  <c r="H8" i="3" s="1"/>
  <c r="H5" i="1"/>
  <c r="H6" i="1" s="1"/>
  <c r="H7" i="1" s="1"/>
  <c r="H8" i="1" s="1"/>
  <c r="H7" i="6"/>
  <c r="H8" i="6" s="1"/>
  <c r="H9" i="6" s="1"/>
  <c r="H10" i="6" s="1"/>
  <c r="H11" i="6" s="1"/>
  <c r="H12" i="6" s="1"/>
  <c r="H13" i="6" s="1"/>
  <c r="H14" i="6" s="1"/>
  <c r="H95" i="5"/>
  <c r="H96" i="5" s="1"/>
  <c r="H97" i="5" s="1"/>
  <c r="H98" i="5" s="1"/>
  <c r="H99" i="5" s="1"/>
  <c r="H100" i="5" s="1"/>
  <c r="H101" i="5" s="1"/>
  <c r="H102" i="5" s="1"/>
  <c r="H103" i="5" s="1"/>
  <c r="H104" i="5" s="1"/>
  <c r="H35" i="2"/>
  <c r="F37" i="2"/>
  <c r="F49" i="4"/>
  <c r="H59" i="3" l="1"/>
  <c r="I59" i="3" s="1"/>
  <c r="H124" i="6"/>
  <c r="H105" i="5"/>
  <c r="H36" i="2"/>
  <c r="I60" i="3" l="1"/>
  <c r="I11" i="3" s="1"/>
  <c r="I33" i="3" l="1"/>
  <c r="I18" i="3"/>
  <c r="I54" i="3"/>
  <c r="I58" i="3"/>
  <c r="I42" i="3"/>
  <c r="I15" i="3"/>
  <c r="I22" i="3"/>
  <c r="I37" i="3"/>
  <c r="I32" i="3"/>
  <c r="I6" i="3"/>
  <c r="I57" i="3"/>
  <c r="I52" i="3"/>
  <c r="I49" i="3"/>
  <c r="I56" i="3"/>
  <c r="I28" i="3"/>
  <c r="I21" i="3"/>
  <c r="I23" i="3"/>
  <c r="I27" i="3"/>
  <c r="I12" i="3"/>
  <c r="I29" i="3"/>
  <c r="I36" i="3"/>
  <c r="I31" i="3"/>
  <c r="I9" i="3"/>
  <c r="I8" i="3"/>
  <c r="I44" i="3"/>
  <c r="I35" i="3"/>
  <c r="I17" i="3"/>
  <c r="I53" i="3"/>
  <c r="I13" i="3"/>
  <c r="I46" i="3"/>
  <c r="I19" i="3"/>
  <c r="I47" i="3"/>
  <c r="I7" i="3"/>
  <c r="I25" i="3"/>
  <c r="I14" i="3"/>
  <c r="I38" i="3"/>
  <c r="I41" i="3"/>
  <c r="I10" i="3"/>
  <c r="I4" i="3"/>
  <c r="I43" i="3"/>
  <c r="I40" i="3"/>
  <c r="I55" i="3"/>
  <c r="I39" i="3"/>
  <c r="I48" i="3"/>
  <c r="I20" i="3"/>
  <c r="I24" i="3"/>
  <c r="I16" i="3"/>
  <c r="I51" i="3"/>
  <c r="I45" i="3"/>
  <c r="I26" i="3"/>
  <c r="I5" i="3"/>
  <c r="I30" i="3"/>
  <c r="I50" i="3"/>
  <c r="I34" i="3"/>
  <c r="I105" i="5"/>
  <c r="I106" i="5" s="1"/>
  <c r="I101" i="5" l="1"/>
  <c r="I61" i="5"/>
  <c r="I45" i="5"/>
  <c r="I80" i="5"/>
  <c r="I49" i="5"/>
  <c r="I46" i="5"/>
  <c r="I16" i="5"/>
  <c r="I48" i="5"/>
  <c r="I72" i="5"/>
  <c r="I104" i="5"/>
  <c r="I91" i="5"/>
  <c r="I67" i="5"/>
  <c r="I21" i="5"/>
  <c r="I24" i="5"/>
  <c r="I81" i="5"/>
  <c r="I41" i="5"/>
  <c r="I5" i="5"/>
  <c r="I88" i="5"/>
  <c r="I27" i="5"/>
  <c r="I11" i="5"/>
  <c r="I52" i="5"/>
  <c r="I8" i="5"/>
  <c r="I19" i="5"/>
  <c r="I70" i="5"/>
  <c r="I53" i="5"/>
  <c r="I57" i="5"/>
  <c r="I98" i="5"/>
  <c r="I26" i="5"/>
  <c r="I47" i="5"/>
  <c r="I63" i="5"/>
  <c r="I22" i="5"/>
  <c r="I40" i="5"/>
  <c r="I71" i="5"/>
  <c r="I66" i="5"/>
  <c r="I10" i="5"/>
  <c r="I60" i="5"/>
  <c r="I23" i="5"/>
  <c r="I64" i="5"/>
  <c r="I18" i="5"/>
  <c r="I25" i="5"/>
  <c r="I69" i="5"/>
  <c r="I6" i="5"/>
  <c r="I62" i="5"/>
  <c r="I87" i="5"/>
  <c r="I90" i="5"/>
  <c r="I50" i="5"/>
  <c r="I103" i="5"/>
  <c r="I59" i="5"/>
  <c r="I7" i="5"/>
  <c r="I29" i="5"/>
  <c r="I73" i="5"/>
  <c r="I28" i="5"/>
  <c r="I65" i="5"/>
  <c r="I30" i="5"/>
  <c r="I75" i="5"/>
  <c r="I92" i="5"/>
  <c r="I4" i="5"/>
  <c r="I82" i="5"/>
  <c r="I58" i="5"/>
  <c r="I20" i="5"/>
  <c r="I102" i="5"/>
  <c r="I13" i="5"/>
  <c r="I96" i="5"/>
  <c r="I42" i="5"/>
  <c r="I89" i="5"/>
  <c r="I43" i="5"/>
  <c r="I9" i="5"/>
  <c r="I34" i="5"/>
  <c r="I74" i="5"/>
  <c r="I68" i="5"/>
  <c r="I35" i="5"/>
  <c r="I12" i="5"/>
  <c r="I94" i="5"/>
  <c r="I83" i="5"/>
  <c r="I31" i="5"/>
  <c r="I51" i="5"/>
  <c r="I95" i="5"/>
  <c r="I32" i="5"/>
  <c r="I37" i="5"/>
  <c r="I97" i="5"/>
  <c r="I54" i="5"/>
  <c r="I36" i="5"/>
  <c r="I14" i="5"/>
  <c r="I44" i="5"/>
  <c r="I99" i="5"/>
  <c r="I84" i="5"/>
  <c r="I76" i="5"/>
  <c r="I33" i="5"/>
  <c r="I38" i="5"/>
  <c r="I15" i="5"/>
  <c r="I77" i="5"/>
  <c r="I93" i="5"/>
  <c r="I85" i="5"/>
  <c r="I55" i="5"/>
  <c r="I39" i="5"/>
  <c r="I17" i="5"/>
  <c r="I86" i="5"/>
  <c r="I100" i="5"/>
  <c r="I78" i="5"/>
  <c r="I56" i="5"/>
  <c r="I79" i="5"/>
  <c r="I124" i="6" l="1"/>
  <c r="I125" i="6" l="1"/>
  <c r="I59" i="6" s="1"/>
  <c r="H49" i="4"/>
  <c r="I49" i="4" s="1"/>
  <c r="I50" i="4" s="1"/>
  <c r="I10" i="4" s="1"/>
  <c r="I44" i="6" l="1"/>
  <c r="I9" i="6"/>
  <c r="I16" i="6"/>
  <c r="I113" i="6"/>
  <c r="I58" i="6"/>
  <c r="I36" i="6"/>
  <c r="I47" i="6"/>
  <c r="I115" i="6"/>
  <c r="I72" i="6"/>
  <c r="I10" i="6"/>
  <c r="I121" i="6"/>
  <c r="I108" i="6"/>
  <c r="I87" i="6"/>
  <c r="I32" i="6"/>
  <c r="I104" i="6"/>
  <c r="I78" i="6"/>
  <c r="I76" i="6"/>
  <c r="I71" i="6"/>
  <c r="I23" i="6"/>
  <c r="I99" i="6"/>
  <c r="I19" i="6"/>
  <c r="I96" i="6"/>
  <c r="I15" i="6"/>
  <c r="I95" i="6"/>
  <c r="I49" i="6"/>
  <c r="I60" i="6"/>
  <c r="I56" i="6"/>
  <c r="I39" i="6"/>
  <c r="I85" i="6"/>
  <c r="I103" i="6"/>
  <c r="I25" i="6"/>
  <c r="I26" i="6"/>
  <c r="I69" i="6"/>
  <c r="I67" i="6"/>
  <c r="I6" i="6"/>
  <c r="I4" i="6"/>
  <c r="I54" i="6"/>
  <c r="I80" i="6"/>
  <c r="I106" i="6"/>
  <c r="I90" i="6"/>
  <c r="I37" i="6"/>
  <c r="I100" i="6"/>
  <c r="I98" i="6"/>
  <c r="I118" i="6"/>
  <c r="I61" i="6"/>
  <c r="I41" i="6"/>
  <c r="I12" i="6"/>
  <c r="I89" i="6"/>
  <c r="I112" i="6"/>
  <c r="I63" i="6"/>
  <c r="I84" i="6"/>
  <c r="I111" i="6"/>
  <c r="I93" i="6"/>
  <c r="I119" i="6"/>
  <c r="I105" i="6"/>
  <c r="I29" i="6"/>
  <c r="I35" i="6"/>
  <c r="I51" i="6"/>
  <c r="I40" i="6"/>
  <c r="I110" i="6"/>
  <c r="I20" i="6"/>
  <c r="I66" i="6"/>
  <c r="I48" i="6"/>
  <c r="I46" i="6"/>
  <c r="I24" i="6"/>
  <c r="I83" i="6"/>
  <c r="I70" i="6"/>
  <c r="I33" i="6"/>
  <c r="I92" i="6"/>
  <c r="I62" i="6"/>
  <c r="I73" i="6"/>
  <c r="I34" i="6"/>
  <c r="I57" i="6"/>
  <c r="I22" i="6"/>
  <c r="I42" i="6"/>
  <c r="I107" i="6"/>
  <c r="I79" i="6"/>
  <c r="I28" i="6"/>
  <c r="I123" i="6"/>
  <c r="I97" i="6"/>
  <c r="I64" i="6"/>
  <c r="I38" i="6"/>
  <c r="I116" i="6"/>
  <c r="I120" i="6"/>
  <c r="I5" i="6"/>
  <c r="I114" i="6"/>
  <c r="I53" i="6"/>
  <c r="I86" i="6"/>
  <c r="I50" i="6"/>
  <c r="I31" i="6"/>
  <c r="I27" i="6"/>
  <c r="I101" i="6"/>
  <c r="I45" i="6"/>
  <c r="I88" i="6"/>
  <c r="I94" i="6"/>
  <c r="I11" i="6"/>
  <c r="I17" i="6"/>
  <c r="I55" i="6"/>
  <c r="I52" i="6"/>
  <c r="I81" i="6"/>
  <c r="I65" i="6"/>
  <c r="I74" i="6"/>
  <c r="I8" i="6"/>
  <c r="I117" i="6"/>
  <c r="I30" i="6"/>
  <c r="I102" i="6"/>
  <c r="I77" i="6"/>
  <c r="I14" i="6"/>
  <c r="I75" i="6"/>
  <c r="I109" i="6"/>
  <c r="I91" i="6"/>
  <c r="I21" i="6"/>
  <c r="I82" i="6"/>
  <c r="I43" i="6"/>
  <c r="I68" i="6"/>
  <c r="I122" i="6"/>
  <c r="I13" i="6"/>
  <c r="I18" i="6"/>
  <c r="I7" i="6"/>
  <c r="I25" i="4"/>
  <c r="I22" i="4"/>
  <c r="I6" i="4"/>
  <c r="I46" i="4"/>
  <c r="I45" i="4"/>
  <c r="I23" i="4"/>
  <c r="I26" i="4"/>
  <c r="I30" i="4"/>
  <c r="I20" i="4"/>
  <c r="I5" i="4"/>
  <c r="I28" i="4"/>
  <c r="I31" i="4"/>
  <c r="I35" i="4"/>
  <c r="I19" i="4"/>
  <c r="I21" i="4"/>
  <c r="I44" i="4"/>
  <c r="I4" i="4"/>
  <c r="I9" i="4"/>
  <c r="I18" i="4"/>
  <c r="I17" i="4"/>
  <c r="I34" i="4"/>
  <c r="I27" i="4"/>
  <c r="I41" i="4"/>
  <c r="I8" i="4"/>
  <c r="I29" i="4"/>
  <c r="I48" i="4"/>
  <c r="I42" i="4"/>
  <c r="I47" i="4"/>
  <c r="I24" i="4"/>
  <c r="I43" i="4"/>
  <c r="I32" i="4"/>
  <c r="I7" i="4"/>
  <c r="I33" i="4"/>
  <c r="I36" i="4"/>
  <c r="I11" i="4"/>
  <c r="I12" i="4"/>
  <c r="I37" i="4"/>
  <c r="I38" i="4"/>
  <c r="I40" i="4"/>
  <c r="I13" i="4"/>
  <c r="I15" i="4"/>
  <c r="I39" i="4"/>
  <c r="I16" i="4"/>
  <c r="I14" i="4"/>
  <c r="H10" i="1"/>
  <c r="H11" i="1" l="1"/>
  <c r="H12" i="1" s="1"/>
  <c r="H13" i="1" s="1"/>
  <c r="H30" i="1" s="1"/>
  <c r="I30" i="1" s="1"/>
  <c r="I31" i="1" l="1"/>
  <c r="I4" i="1" s="1"/>
  <c r="I5" i="1" l="1"/>
  <c r="I16" i="1"/>
  <c r="I19" i="1"/>
  <c r="I10" i="1"/>
  <c r="I9" i="1"/>
  <c r="I14" i="1"/>
  <c r="I15" i="1"/>
  <c r="I21" i="1"/>
  <c r="I20" i="1"/>
  <c r="I23" i="1"/>
  <c r="I8" i="1"/>
  <c r="I28" i="1"/>
  <c r="I22" i="1"/>
  <c r="I24" i="1"/>
  <c r="I6" i="1"/>
  <c r="I11" i="1"/>
  <c r="I12" i="1"/>
  <c r="I17" i="1"/>
  <c r="I7" i="1"/>
  <c r="I13" i="1"/>
  <c r="I25" i="1"/>
  <c r="I18" i="1"/>
  <c r="I27" i="1"/>
  <c r="I29" i="1"/>
  <c r="I26" i="1"/>
  <c r="H37" i="2"/>
  <c r="I37" i="2" s="1"/>
  <c r="I38" i="2" s="1"/>
  <c r="I20" i="2" l="1"/>
  <c r="I17" i="2"/>
  <c r="I26" i="2"/>
  <c r="I11" i="2"/>
  <c r="I23" i="2"/>
  <c r="I4" i="2"/>
  <c r="I28" i="2"/>
  <c r="I12" i="2"/>
  <c r="I24" i="2"/>
  <c r="I27" i="2"/>
  <c r="I19" i="2"/>
  <c r="I18" i="2"/>
  <c r="I10" i="2"/>
  <c r="I25" i="2"/>
  <c r="I9" i="2"/>
  <c r="I32" i="2"/>
  <c r="I16" i="2"/>
  <c r="I8" i="2"/>
  <c r="I31" i="2"/>
  <c r="I15" i="2"/>
  <c r="I7" i="2"/>
  <c r="I30" i="2"/>
  <c r="I22" i="2"/>
  <c r="I14" i="2"/>
  <c r="I6" i="2"/>
  <c r="I29" i="2"/>
  <c r="I21" i="2"/>
  <c r="I13" i="2"/>
  <c r="I5" i="2"/>
  <c r="I34" i="2"/>
  <c r="I33" i="2"/>
  <c r="I35" i="2"/>
  <c r="I36" i="2"/>
</calcChain>
</file>

<file path=xl/sharedStrings.xml><?xml version="1.0" encoding="utf-8"?>
<sst xmlns="http://schemas.openxmlformats.org/spreadsheetml/2006/main" count="905" uniqueCount="385">
  <si>
    <t>Kostnadsfördelning USM P18 steg 2</t>
  </si>
  <si>
    <t>Grupp</t>
  </si>
  <si>
    <t>Arrangörs-</t>
  </si>
  <si>
    <t>Lagets reskostnad</t>
  </si>
  <si>
    <t>Domarnas reskostnad</t>
  </si>
  <si>
    <t>Betala/</t>
  </si>
  <si>
    <t>Lag</t>
  </si>
  <si>
    <t>Förenings-ID</t>
  </si>
  <si>
    <t>steg 2</t>
  </si>
  <si>
    <t>bidrag</t>
  </si>
  <si>
    <t>Avstånd tor</t>
  </si>
  <si>
    <t>Kostnad</t>
  </si>
  <si>
    <t>Total</t>
  </si>
  <si>
    <t>Per lag</t>
  </si>
  <si>
    <t>Tillgodo</t>
  </si>
  <si>
    <t>Kommentarer</t>
  </si>
  <si>
    <t>Bodens BK HF</t>
  </si>
  <si>
    <t>AIK</t>
  </si>
  <si>
    <t>39622</t>
  </si>
  <si>
    <t>HK eRPing</t>
  </si>
  <si>
    <t>11542</t>
  </si>
  <si>
    <t>Uppsala HK</t>
  </si>
  <si>
    <t>Årsta AIK HF</t>
  </si>
  <si>
    <t>Vinslövs HK</t>
  </si>
  <si>
    <t>IFK Malmö HF</t>
  </si>
  <si>
    <t>Stenungsunds HK</t>
  </si>
  <si>
    <t>GF Kroppskultur</t>
  </si>
  <si>
    <t>39265</t>
  </si>
  <si>
    <t>Kungälvs HK</t>
  </si>
  <si>
    <t>11270</t>
  </si>
  <si>
    <t>IK Cyrus</t>
  </si>
  <si>
    <t>IK Baltichov</t>
  </si>
  <si>
    <t>HK Farmen</t>
  </si>
  <si>
    <t>Skara HK</t>
  </si>
  <si>
    <t>Kävlinge HK</t>
  </si>
  <si>
    <t>11346</t>
  </si>
  <si>
    <t>Skåre HK</t>
  </si>
  <si>
    <t>29100</t>
  </si>
  <si>
    <t>Sannadals SK</t>
  </si>
  <si>
    <t>HK Country</t>
  </si>
  <si>
    <t>Växjö HF</t>
  </si>
  <si>
    <t>IFK Bankeryd</t>
  </si>
  <si>
    <t>IK Bolton</t>
  </si>
  <si>
    <t>11411</t>
  </si>
  <si>
    <t>Redbergslids IK</t>
  </si>
  <si>
    <t>3344</t>
  </si>
  <si>
    <t>HK Skövde</t>
  </si>
  <si>
    <t>11523</t>
  </si>
  <si>
    <t>Marks HK</t>
  </si>
  <si>
    <t>Enköpings HF</t>
  </si>
  <si>
    <t>11477</t>
  </si>
  <si>
    <t>HK Silwing-Troja</t>
  </si>
  <si>
    <t>11437</t>
  </si>
  <si>
    <t>Genomsnittskostnad:</t>
  </si>
  <si>
    <t>Kostnadsfördelning USM F18 steg 2</t>
  </si>
  <si>
    <t>Arbrå HK</t>
  </si>
  <si>
    <t>Ludvika HF</t>
  </si>
  <si>
    <t>Kungsängens SK</t>
  </si>
  <si>
    <t>2658</t>
  </si>
  <si>
    <t>Gökstens BK</t>
  </si>
  <si>
    <t>Tibro HK</t>
  </si>
  <si>
    <t>Skara HF</t>
  </si>
  <si>
    <t>29318</t>
  </si>
  <si>
    <t>Härnösands HK</t>
  </si>
  <si>
    <t>11559</t>
  </si>
  <si>
    <t>Gustavsbergs IF HK</t>
  </si>
  <si>
    <t>Kristianstad HK</t>
  </si>
  <si>
    <t>36746</t>
  </si>
  <si>
    <t>BK Heid</t>
  </si>
  <si>
    <t>HF Karlskrona</t>
  </si>
  <si>
    <t>Backa HK</t>
  </si>
  <si>
    <t>Mörrums GOIS HK</t>
  </si>
  <si>
    <t>23451</t>
  </si>
  <si>
    <t>Lysekils HK</t>
  </si>
  <si>
    <t>Stavsten HK U</t>
  </si>
  <si>
    <t>HK Malmö</t>
  </si>
  <si>
    <t>40696</t>
  </si>
  <si>
    <t>HK Guldkroken Hjo</t>
  </si>
  <si>
    <t>IK Lågan</t>
  </si>
  <si>
    <t>11256</t>
  </si>
  <si>
    <t>H43 Lund HF</t>
  </si>
  <si>
    <t>51071</t>
  </si>
  <si>
    <t>KFUM Trollhättan</t>
  </si>
  <si>
    <t>Särökometernas HK</t>
  </si>
  <si>
    <t>11305</t>
  </si>
  <si>
    <t>Eksjö BK</t>
  </si>
  <si>
    <t>20835</t>
  </si>
  <si>
    <t>OV Helsingborg HK</t>
  </si>
  <si>
    <t>Spånga HK</t>
  </si>
  <si>
    <t>26679</t>
  </si>
  <si>
    <t>RP IF Linköping</t>
  </si>
  <si>
    <t>11555</t>
  </si>
  <si>
    <t>IF Hellton Karlstad</t>
  </si>
  <si>
    <t>Kostnadsfördelning USM F16 steg 2</t>
  </si>
  <si>
    <t>Borlänge HK</t>
  </si>
  <si>
    <t>11240</t>
  </si>
  <si>
    <t>IF Hellton</t>
  </si>
  <si>
    <t>Örebro SK U</t>
  </si>
  <si>
    <t>LIF Lindesberg</t>
  </si>
  <si>
    <t>2796</t>
  </si>
  <si>
    <t xml:space="preserve">AIK </t>
  </si>
  <si>
    <t>Eskilstuna Guif IF 2</t>
  </si>
  <si>
    <t>Backa HK 1</t>
  </si>
  <si>
    <t>36046</t>
  </si>
  <si>
    <t>IFK Nyköping</t>
  </si>
  <si>
    <t>2292</t>
  </si>
  <si>
    <t>HK Aranäs blå</t>
  </si>
  <si>
    <t>11297</t>
  </si>
  <si>
    <t>Strands IF</t>
  </si>
  <si>
    <t>3860</t>
  </si>
  <si>
    <t>Alfta GIF Handboll</t>
  </si>
  <si>
    <t>Falu HK</t>
  </si>
  <si>
    <t>Sikeå SK</t>
  </si>
  <si>
    <t>HK Cliff</t>
  </si>
  <si>
    <t>Sundsvalls HK</t>
  </si>
  <si>
    <t xml:space="preserve">Hammarby IF HF </t>
  </si>
  <si>
    <t>34930</t>
  </si>
  <si>
    <t>Halmstad HF Svart</t>
  </si>
  <si>
    <t>11298</t>
  </si>
  <si>
    <t>Lugi HF 2</t>
  </si>
  <si>
    <t>29244</t>
  </si>
  <si>
    <t>11408</t>
  </si>
  <si>
    <t>Vetlanda HF</t>
  </si>
  <si>
    <t>IF Hallby HK 2</t>
  </si>
  <si>
    <t>37257</t>
  </si>
  <si>
    <t xml:space="preserve">IFK Kristianstad </t>
  </si>
  <si>
    <t>2269</t>
  </si>
  <si>
    <t>Stavsten HK Ungdom</t>
  </si>
  <si>
    <t>45754</t>
  </si>
  <si>
    <t xml:space="preserve">Särökometernas HK </t>
  </si>
  <si>
    <t>Ystads IF HF 2</t>
  </si>
  <si>
    <t>31064</t>
  </si>
  <si>
    <t>HK Varberg</t>
  </si>
  <si>
    <t xml:space="preserve">IK Baltichov </t>
  </si>
  <si>
    <t>Åhus Handboll</t>
  </si>
  <si>
    <t>HK Lidköping</t>
  </si>
  <si>
    <t>11509</t>
  </si>
  <si>
    <t>KFUM Kalmar HK</t>
  </si>
  <si>
    <t>11393</t>
  </si>
  <si>
    <t>HK Järnvägen</t>
  </si>
  <si>
    <t>H43 Lund HF 2</t>
  </si>
  <si>
    <t>11230</t>
  </si>
  <si>
    <t>GF Kroppskultur 2</t>
  </si>
  <si>
    <t>Norrköpings KvIK</t>
  </si>
  <si>
    <t>11553</t>
  </si>
  <si>
    <t>H43 Lund HF 1</t>
  </si>
  <si>
    <t xml:space="preserve">Skåre HK </t>
  </si>
  <si>
    <t>Vintrosa IS</t>
  </si>
  <si>
    <t>Sollentuna HK</t>
  </si>
  <si>
    <t>11439</t>
  </si>
  <si>
    <t>Kvibergs HK</t>
  </si>
  <si>
    <t>39753</t>
  </si>
  <si>
    <t>Ramunder HK</t>
  </si>
  <si>
    <t>Önnereds HK 2</t>
  </si>
  <si>
    <t>43601</t>
  </si>
  <si>
    <t>Kiruna HK</t>
  </si>
  <si>
    <t>19893</t>
  </si>
  <si>
    <t>Lidingö SK</t>
  </si>
  <si>
    <t>40516</t>
  </si>
  <si>
    <t>Stenungsunds HK Vit</t>
  </si>
  <si>
    <t>Kostnadsfördelning USM P16 steg 2</t>
  </si>
  <si>
    <t>Skuru IK</t>
  </si>
  <si>
    <t>3650</t>
  </si>
  <si>
    <t>Örebros SK U</t>
  </si>
  <si>
    <t>Malmslätt Ljungsbro HF</t>
  </si>
  <si>
    <t>Skå IK</t>
  </si>
  <si>
    <t>Enköpings HF 1</t>
  </si>
  <si>
    <t>GT Söder HK</t>
  </si>
  <si>
    <t>Redbergslids IK Blå</t>
  </si>
  <si>
    <t>11306</t>
  </si>
  <si>
    <t>Lugi HF 3</t>
  </si>
  <si>
    <t>Ljunghusens HK</t>
  </si>
  <si>
    <t>11507</t>
  </si>
  <si>
    <t>Kärra HF</t>
  </si>
  <si>
    <t>29197</t>
  </si>
  <si>
    <t>1992</t>
  </si>
  <si>
    <t>Eslövs HF</t>
  </si>
  <si>
    <t>HK Bollebygd</t>
  </si>
  <si>
    <t xml:space="preserve">IFK Bankeryd </t>
  </si>
  <si>
    <t>HP Tibro</t>
  </si>
  <si>
    <t>IFK Ystad HK</t>
  </si>
  <si>
    <t>Rimbo HK Roslagen</t>
  </si>
  <si>
    <t>11479</t>
  </si>
  <si>
    <t>11497</t>
  </si>
  <si>
    <t>Haninge HK</t>
  </si>
  <si>
    <t>Täby HBK 2</t>
  </si>
  <si>
    <t>11455</t>
  </si>
  <si>
    <t>11521</t>
  </si>
  <si>
    <t>Brännans HF</t>
  </si>
  <si>
    <t xml:space="preserve">Kungälvs HK </t>
  </si>
  <si>
    <t>Gimonäs Umeå IF</t>
  </si>
  <si>
    <t>37170</t>
  </si>
  <si>
    <t xml:space="preserve">Borlänge HK </t>
  </si>
  <si>
    <t>Huddinge HK</t>
  </si>
  <si>
    <t>Tyresö Handboll</t>
  </si>
  <si>
    <t>45454</t>
  </si>
  <si>
    <t>Kostnadsfördelning USM P14 steg 2</t>
  </si>
  <si>
    <t>Enköping HF</t>
  </si>
  <si>
    <t>1A</t>
  </si>
  <si>
    <t>HP Skövde 90</t>
  </si>
  <si>
    <t>Brännans HF 1</t>
  </si>
  <si>
    <t>45765</t>
  </si>
  <si>
    <t>1B</t>
  </si>
  <si>
    <t>Sundsvall HK</t>
  </si>
  <si>
    <t>11560</t>
  </si>
  <si>
    <t>1C</t>
  </si>
  <si>
    <t>Åkersberga HK</t>
  </si>
  <si>
    <t>Bålsta IF</t>
  </si>
  <si>
    <t>1D</t>
  </si>
  <si>
    <t>Jakobsbergs GOIF</t>
  </si>
  <si>
    <t>Brännans HF 2</t>
  </si>
  <si>
    <t>2A</t>
  </si>
  <si>
    <t>Hammarby IF HF 1</t>
  </si>
  <si>
    <t xml:space="preserve">Täby HBK </t>
  </si>
  <si>
    <t>2B</t>
  </si>
  <si>
    <t>IK Sund</t>
  </si>
  <si>
    <t>11363</t>
  </si>
  <si>
    <t>IFK Hammarö</t>
  </si>
  <si>
    <t>2C</t>
  </si>
  <si>
    <t>Arvika HK</t>
  </si>
  <si>
    <t>Skånela IF</t>
  </si>
  <si>
    <t>3660</t>
  </si>
  <si>
    <t>Eskilstuna Guif IF</t>
  </si>
  <si>
    <t>1772</t>
  </si>
  <si>
    <t>2D</t>
  </si>
  <si>
    <t>HK Brukspôjkera</t>
  </si>
  <si>
    <t>Ystads IF HF</t>
  </si>
  <si>
    <t>3A</t>
  </si>
  <si>
    <t xml:space="preserve">Önnereds HK </t>
  </si>
  <si>
    <t>21667</t>
  </si>
  <si>
    <t>IF Kristianstad</t>
  </si>
  <si>
    <t>11345</t>
  </si>
  <si>
    <t>3B</t>
  </si>
  <si>
    <t xml:space="preserve">HK Ankaret </t>
  </si>
  <si>
    <t>11327</t>
  </si>
  <si>
    <t>IF Hallby HK</t>
  </si>
  <si>
    <t>3C</t>
  </si>
  <si>
    <t>Höörs HK H65</t>
  </si>
  <si>
    <t>3D</t>
  </si>
  <si>
    <t xml:space="preserve">Åhus Handboll </t>
  </si>
  <si>
    <t>31719</t>
  </si>
  <si>
    <t>4C</t>
  </si>
  <si>
    <t>4A</t>
  </si>
  <si>
    <t>Lödde Vikings HK</t>
  </si>
  <si>
    <t>28344</t>
  </si>
  <si>
    <t>BK Heid Röd</t>
  </si>
  <si>
    <t>4B</t>
  </si>
  <si>
    <t>Dalby GIF</t>
  </si>
  <si>
    <t>HK Varberg Grön</t>
  </si>
  <si>
    <t>4D</t>
  </si>
  <si>
    <t>Strömstad HK</t>
  </si>
  <si>
    <t>5C</t>
  </si>
  <si>
    <t>IK Sävehof Svart</t>
  </si>
  <si>
    <t>11290</t>
  </si>
  <si>
    <t>5A</t>
  </si>
  <si>
    <t>IFK Tumba HK</t>
  </si>
  <si>
    <t>5B</t>
  </si>
  <si>
    <t>11338</t>
  </si>
  <si>
    <t>11482</t>
  </si>
  <si>
    <t xml:space="preserve">Halmstad HF </t>
  </si>
  <si>
    <t>Örebro SK U 1</t>
  </si>
  <si>
    <t>5D</t>
  </si>
  <si>
    <t>Stenungsunds HK Röd</t>
  </si>
  <si>
    <t>Hammarby IF HF 2</t>
  </si>
  <si>
    <t>Torslanda HK</t>
  </si>
  <si>
    <t>32650</t>
  </si>
  <si>
    <t>6A</t>
  </si>
  <si>
    <t>11368</t>
  </si>
  <si>
    <t>11414</t>
  </si>
  <si>
    <t>6B</t>
  </si>
  <si>
    <t>Lugi HF 1</t>
  </si>
  <si>
    <t>VästeråsIrsta HF</t>
  </si>
  <si>
    <t>11532</t>
  </si>
  <si>
    <t>IK Sävehof Gul</t>
  </si>
  <si>
    <t>6C</t>
  </si>
  <si>
    <t>Västerviks HF</t>
  </si>
  <si>
    <t>6D</t>
  </si>
  <si>
    <t>HK Varberg Svart</t>
  </si>
  <si>
    <t>Vassunda IF</t>
  </si>
  <si>
    <t>4337</t>
  </si>
  <si>
    <t>7A</t>
  </si>
  <si>
    <t>HK Aranäs Blå</t>
  </si>
  <si>
    <t xml:space="preserve">Huddinge HK </t>
  </si>
  <si>
    <t>11423</t>
  </si>
  <si>
    <t>7B</t>
  </si>
  <si>
    <t>7C</t>
  </si>
  <si>
    <t>IFK Skövde HK Blå</t>
  </si>
  <si>
    <t>27211</t>
  </si>
  <si>
    <t>7D</t>
  </si>
  <si>
    <t>Vadstena HF</t>
  </si>
  <si>
    <t>7E</t>
  </si>
  <si>
    <t>Örebro SK U 2</t>
  </si>
  <si>
    <t>8C</t>
  </si>
  <si>
    <t>Alingsås HK</t>
  </si>
  <si>
    <t>11493</t>
  </si>
  <si>
    <t>8A</t>
  </si>
  <si>
    <t>Norrköpings HK</t>
  </si>
  <si>
    <t>28016</t>
  </si>
  <si>
    <t>8B</t>
  </si>
  <si>
    <t>IFK Skövde HK Vit</t>
  </si>
  <si>
    <t>HK Aranäs Vit</t>
  </si>
  <si>
    <t>44209</t>
  </si>
  <si>
    <t>8D</t>
  </si>
  <si>
    <t>HK Laponia</t>
  </si>
  <si>
    <t>Kostnadsfördelning USM F14 steg 2</t>
  </si>
  <si>
    <t>Ramunder</t>
  </si>
  <si>
    <t>Skövde HF Vit</t>
  </si>
  <si>
    <t>11522</t>
  </si>
  <si>
    <t>IFK Kristinehamn 1</t>
  </si>
  <si>
    <t>40068</t>
  </si>
  <si>
    <t>24859</t>
  </si>
  <si>
    <t>IFK Mariefred</t>
  </si>
  <si>
    <t xml:space="preserve">Tingsryds HK </t>
  </si>
  <si>
    <t>Edsbyns IF HF</t>
  </si>
  <si>
    <t>Täby HBK</t>
  </si>
  <si>
    <t>Stenungsunds HK 1</t>
  </si>
  <si>
    <t>Guldkroken Hjo</t>
  </si>
  <si>
    <t>IFK Kristinehamn 2</t>
  </si>
  <si>
    <t xml:space="preserve">RP IF Linköping </t>
  </si>
  <si>
    <t>Eslövs IK</t>
  </si>
  <si>
    <t>1526</t>
  </si>
  <si>
    <t>IF Hallby HK Blå</t>
  </si>
  <si>
    <t xml:space="preserve">IFK Malmö HF </t>
  </si>
  <si>
    <t>23792</t>
  </si>
  <si>
    <t>Önnereds HK 1</t>
  </si>
  <si>
    <t>Lugi HF Vit</t>
  </si>
  <si>
    <t>Kungälvs HK 2</t>
  </si>
  <si>
    <t>37129</t>
  </si>
  <si>
    <t>HF Karlskrona Blå</t>
  </si>
  <si>
    <t>Redbergslids IK Vit</t>
  </si>
  <si>
    <t xml:space="preserve">BK Heid </t>
  </si>
  <si>
    <t>OV Helsingborg HK 1</t>
  </si>
  <si>
    <t>Lugi HF Vinröd</t>
  </si>
  <si>
    <t>11353</t>
  </si>
  <si>
    <t>Kungälvs HK 1</t>
  </si>
  <si>
    <t>HK Ankaret Röd</t>
  </si>
  <si>
    <t>Staffanstorps HK</t>
  </si>
  <si>
    <t>Ale Handboll</t>
  </si>
  <si>
    <t>HK Karlskrona Svart</t>
  </si>
  <si>
    <t>HK Aranäs vit</t>
  </si>
  <si>
    <t>HK Ankaret Vit</t>
  </si>
  <si>
    <t>Katrineholms AIK</t>
  </si>
  <si>
    <t xml:space="preserve">Melleruds HK </t>
  </si>
  <si>
    <t>Eskilstuna Guif IF 1</t>
  </si>
  <si>
    <t>11243</t>
  </si>
  <si>
    <t>Bollstanäs SK</t>
  </si>
  <si>
    <t>IK Baltichov Blå</t>
  </si>
  <si>
    <t>IK Baltichov Vit</t>
  </si>
  <si>
    <t>Tillberga IK Handboll</t>
  </si>
  <si>
    <t>Djurgårdshof IK</t>
  </si>
  <si>
    <t>Halmstad HF</t>
  </si>
  <si>
    <t>Torslanda HK Blå</t>
  </si>
  <si>
    <t>11405</t>
  </si>
  <si>
    <t>Höörs HK H 65</t>
  </si>
  <si>
    <t>11342</t>
  </si>
  <si>
    <t>Habo HK</t>
  </si>
  <si>
    <t>26059</t>
  </si>
  <si>
    <t>Torslanda HK Röd</t>
  </si>
  <si>
    <t>4420</t>
  </si>
  <si>
    <t>11382</t>
  </si>
  <si>
    <t>Stenungsunds HK 2</t>
  </si>
  <si>
    <t>Tollarps IF</t>
  </si>
  <si>
    <t>9E</t>
  </si>
  <si>
    <t>9A</t>
  </si>
  <si>
    <t>Skövde HF Röd</t>
  </si>
  <si>
    <t>9B</t>
  </si>
  <si>
    <t xml:space="preserve">IFK Tumba HK </t>
  </si>
  <si>
    <t>28899</t>
  </si>
  <si>
    <t xml:space="preserve">Gökstens BK </t>
  </si>
  <si>
    <t>11467</t>
  </si>
  <si>
    <t>9C</t>
  </si>
  <si>
    <t xml:space="preserve">Kiruna HK </t>
  </si>
  <si>
    <t>Mantorps IF HF</t>
  </si>
  <si>
    <t>9D</t>
  </si>
  <si>
    <t>Härnösands HK 2</t>
  </si>
  <si>
    <t>10D</t>
  </si>
  <si>
    <t>10A</t>
  </si>
  <si>
    <t>10B</t>
  </si>
  <si>
    <t>Härnösands HK 1</t>
  </si>
  <si>
    <t>IFK Örebro</t>
  </si>
  <si>
    <t>10C</t>
  </si>
  <si>
    <t>IFK Rättvik HK</t>
  </si>
  <si>
    <t>Kalix HK</t>
  </si>
  <si>
    <t>38614</t>
  </si>
  <si>
    <t>Vallentuna 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</si>
</sst>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3" x14ac:knownFonts="1">
    <font>
      <sz val="11"/>
      <color theme="1"/>
      <name val="Calibri"/>
      <scheme val="minor"/>
    </font>
    <font>
      <b/>
      <sz val="24"/>
      <color theme="1"/>
      <name val="Calibri"/>
    </font>
    <font>
      <sz val="11"/>
      <color theme="1"/>
      <name val="Calibri"/>
    </font>
    <font>
      <sz val="11"/>
      <color rgb="FFFFFFFF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sz val="11"/>
      <color rgb="FFFF0000"/>
      <name val="Calibri"/>
    </font>
    <font>
      <sz val="11"/>
      <color theme="0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A7A7A"/>
        <bgColor rgb="FF7A7A7A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/>
    <xf numFmtId="0" fontId="9" fillId="4" borderId="1" xfId="0" applyFont="1" applyFill="1" applyBorder="1" applyAlignment="1">
      <alignment horizontal="left" vertical="center"/>
    </xf>
    <xf numFmtId="164" fontId="9" fillId="4" borderId="1" xfId="0" applyNumberFormat="1" applyFont="1" applyFill="1" applyBorder="1" applyAlignment="1">
      <alignment horizontal="left" vertical="center"/>
    </xf>
    <xf numFmtId="164" fontId="9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left" vertical="center"/>
    </xf>
    <xf numFmtId="0" fontId="4" fillId="5" borderId="2" xfId="0" applyFont="1" applyFill="1" applyBorder="1"/>
    <xf numFmtId="0" fontId="5" fillId="5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12" fillId="3" borderId="2" xfId="0" applyNumberFormat="1" applyFont="1" applyFill="1" applyBorder="1" applyAlignment="1">
      <alignment horizontal="right" vertical="center"/>
    </xf>
    <xf numFmtId="164" fontId="12" fillId="5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3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W964"/>
  <sheetViews>
    <sheetView workbookViewId="0"/>
  </sheetViews>
  <sheetFormatPr defaultColWidth="14.42578125" defaultRowHeight="15" customHeight="1" x14ac:dyDescent="0.25"/>
  <cols>
    <col min="1" max="1" width="25.28515625" customWidth="1"/>
    <col min="2" max="2" width="14.85546875" customWidth="1"/>
    <col min="3" max="3" width="9" customWidth="1"/>
    <col min="4" max="4" width="10" customWidth="1"/>
    <col min="5" max="5" width="11.42578125" customWidth="1"/>
    <col min="6" max="6" width="10.85546875" customWidth="1"/>
    <col min="7" max="7" width="11.28515625" customWidth="1"/>
    <col min="8" max="8" width="13" customWidth="1"/>
    <col min="9" max="9" width="11.5703125" customWidth="1"/>
    <col min="10" max="10" width="35.140625" customWidth="1"/>
    <col min="11" max="23" width="8.85546875" customWidth="1"/>
  </cols>
  <sheetData>
    <row r="1" spans="1:23" ht="31.5" x14ac:dyDescent="0.25">
      <c r="A1" s="1" t="s">
        <v>54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24" customFormat="1" ht="15" customHeight="1" x14ac:dyDescent="0.25">
      <c r="A4" s="25" t="s">
        <v>55</v>
      </c>
      <c r="B4" s="26">
        <v>11309</v>
      </c>
      <c r="C4" s="26">
        <v>1</v>
      </c>
      <c r="D4" s="27">
        <v>3000</v>
      </c>
      <c r="E4" s="26"/>
      <c r="F4" s="30">
        <f t="shared" ref="F4:F36" si="0">(E4*75)+D4</f>
        <v>3000</v>
      </c>
      <c r="G4" s="27">
        <v>3096</v>
      </c>
      <c r="H4" s="27">
        <f>G4/3</f>
        <v>1032</v>
      </c>
      <c r="I4" s="42">
        <f t="shared" ref="I4:I36" si="1">F4+H4-$I$38</f>
        <v>108.78787878787898</v>
      </c>
      <c r="J4" s="26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5" customHeight="1" x14ac:dyDescent="0.25">
      <c r="A5" s="12" t="s">
        <v>56</v>
      </c>
      <c r="B5" s="11">
        <v>11243</v>
      </c>
      <c r="C5" s="7">
        <v>1</v>
      </c>
      <c r="D5" s="9"/>
      <c r="E5" s="7">
        <v>40</v>
      </c>
      <c r="F5" s="9">
        <f t="shared" si="0"/>
        <v>3000</v>
      </c>
      <c r="G5" s="9"/>
      <c r="H5" s="9">
        <f t="shared" ref="H5:H36" si="2">H4</f>
        <v>1032</v>
      </c>
      <c r="I5" s="41">
        <f t="shared" si="1"/>
        <v>108.78787878787898</v>
      </c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12" t="s">
        <v>57</v>
      </c>
      <c r="B6" s="11" t="s">
        <v>58</v>
      </c>
      <c r="C6" s="7">
        <v>1</v>
      </c>
      <c r="D6" s="9"/>
      <c r="E6" s="7">
        <v>54</v>
      </c>
      <c r="F6" s="9">
        <f t="shared" si="0"/>
        <v>4050</v>
      </c>
      <c r="G6" s="9"/>
      <c r="H6" s="9">
        <f t="shared" si="2"/>
        <v>1032</v>
      </c>
      <c r="I6" s="41">
        <f t="shared" si="1"/>
        <v>1158.787878787879</v>
      </c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>
      <c r="A7" s="28" t="s">
        <v>59</v>
      </c>
      <c r="B7" s="29">
        <v>11467</v>
      </c>
      <c r="C7" s="29">
        <v>2</v>
      </c>
      <c r="D7" s="30">
        <v>6000</v>
      </c>
      <c r="E7" s="29"/>
      <c r="F7" s="30">
        <f t="shared" si="0"/>
        <v>6000</v>
      </c>
      <c r="G7" s="30">
        <v>2006</v>
      </c>
      <c r="H7" s="27">
        <f>G7/4</f>
        <v>501.5</v>
      </c>
      <c r="I7" s="43">
        <f t="shared" si="1"/>
        <v>2578.287878787879</v>
      </c>
      <c r="J7" s="2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5" customHeight="1" x14ac:dyDescent="0.25">
      <c r="A8" s="7" t="s">
        <v>21</v>
      </c>
      <c r="B8" s="11">
        <v>11482</v>
      </c>
      <c r="C8" s="7">
        <v>2</v>
      </c>
      <c r="D8" s="9"/>
      <c r="E8" s="7">
        <v>22</v>
      </c>
      <c r="F8" s="9">
        <f t="shared" si="0"/>
        <v>1650</v>
      </c>
      <c r="G8" s="9"/>
      <c r="H8" s="9">
        <f t="shared" si="2"/>
        <v>501.5</v>
      </c>
      <c r="I8" s="41">
        <f t="shared" si="1"/>
        <v>-1771.712121212121</v>
      </c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customHeight="1" x14ac:dyDescent="0.25">
      <c r="A9" s="12" t="s">
        <v>60</v>
      </c>
      <c r="B9" s="11">
        <v>11526</v>
      </c>
      <c r="C9" s="7">
        <v>2</v>
      </c>
      <c r="D9" s="9"/>
      <c r="E9" s="7">
        <v>44</v>
      </c>
      <c r="F9" s="9">
        <f t="shared" si="0"/>
        <v>3300</v>
      </c>
      <c r="G9" s="9"/>
      <c r="H9" s="9">
        <f t="shared" si="2"/>
        <v>501.5</v>
      </c>
      <c r="I9" s="41">
        <f t="shared" si="1"/>
        <v>-121.71212121212102</v>
      </c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" customHeight="1" x14ac:dyDescent="0.25">
      <c r="A10" s="12" t="s">
        <v>61</v>
      </c>
      <c r="B10" s="11" t="s">
        <v>62</v>
      </c>
      <c r="C10" s="7">
        <v>2</v>
      </c>
      <c r="D10" s="9"/>
      <c r="E10" s="7">
        <v>48</v>
      </c>
      <c r="F10" s="9">
        <f t="shared" si="0"/>
        <v>3600</v>
      </c>
      <c r="G10" s="9"/>
      <c r="H10" s="9">
        <f t="shared" si="2"/>
        <v>501.5</v>
      </c>
      <c r="I10" s="41">
        <f t="shared" si="1"/>
        <v>178.28787878787898</v>
      </c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 customHeight="1" x14ac:dyDescent="0.25">
      <c r="A11" s="31" t="s">
        <v>63</v>
      </c>
      <c r="B11" s="32" t="s">
        <v>64</v>
      </c>
      <c r="C11" s="29">
        <v>3</v>
      </c>
      <c r="D11" s="30">
        <v>1000</v>
      </c>
      <c r="E11" s="29"/>
      <c r="F11" s="30">
        <f t="shared" si="0"/>
        <v>1000</v>
      </c>
      <c r="G11" s="30">
        <v>1350</v>
      </c>
      <c r="H11" s="27">
        <f>G11/2</f>
        <v>675</v>
      </c>
      <c r="I11" s="43">
        <f>F11+H11-$I$38</f>
        <v>-2248.212121212121</v>
      </c>
      <c r="J11" s="2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15" customHeight="1" x14ac:dyDescent="0.25">
      <c r="A12" s="7" t="s">
        <v>65</v>
      </c>
      <c r="B12" s="7">
        <v>39753</v>
      </c>
      <c r="C12" s="7">
        <v>3</v>
      </c>
      <c r="D12" s="9"/>
      <c r="E12" s="7">
        <v>92</v>
      </c>
      <c r="F12" s="9">
        <f t="shared" si="0"/>
        <v>6900</v>
      </c>
      <c r="G12" s="9"/>
      <c r="H12" s="9">
        <f t="shared" si="2"/>
        <v>675</v>
      </c>
      <c r="I12" s="41">
        <f t="shared" si="1"/>
        <v>3651.787878787879</v>
      </c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" customHeight="1" x14ac:dyDescent="0.25">
      <c r="A13" s="28" t="s">
        <v>66</v>
      </c>
      <c r="B13" s="32" t="s">
        <v>67</v>
      </c>
      <c r="C13" s="29">
        <v>4</v>
      </c>
      <c r="D13" s="30">
        <v>6000</v>
      </c>
      <c r="E13" s="29"/>
      <c r="F13" s="30">
        <f t="shared" si="0"/>
        <v>6000</v>
      </c>
      <c r="G13" s="30">
        <v>1136</v>
      </c>
      <c r="H13" s="27">
        <f>G13/4</f>
        <v>284</v>
      </c>
      <c r="I13" s="43">
        <f t="shared" si="1"/>
        <v>2360.787878787879</v>
      </c>
      <c r="J13" s="2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15" customHeight="1" x14ac:dyDescent="0.25">
      <c r="A14" s="7" t="s">
        <v>68</v>
      </c>
      <c r="B14" s="7">
        <v>36046</v>
      </c>
      <c r="C14" s="7">
        <v>4</v>
      </c>
      <c r="D14" s="9"/>
      <c r="E14" s="7">
        <v>52</v>
      </c>
      <c r="F14" s="9">
        <f t="shared" si="0"/>
        <v>3900</v>
      </c>
      <c r="G14" s="9"/>
      <c r="H14" s="9">
        <f t="shared" si="2"/>
        <v>284</v>
      </c>
      <c r="I14" s="41">
        <f t="shared" si="1"/>
        <v>260.78787878787898</v>
      </c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" customHeight="1" x14ac:dyDescent="0.25">
      <c r="A15" s="12" t="s">
        <v>69</v>
      </c>
      <c r="B15" s="7">
        <v>2167</v>
      </c>
      <c r="C15" s="7">
        <v>4</v>
      </c>
      <c r="D15" s="9"/>
      <c r="E15" s="7">
        <v>24</v>
      </c>
      <c r="F15" s="9">
        <f t="shared" si="0"/>
        <v>1800</v>
      </c>
      <c r="G15" s="9"/>
      <c r="H15" s="9">
        <f t="shared" si="2"/>
        <v>284</v>
      </c>
      <c r="I15" s="41">
        <f t="shared" si="1"/>
        <v>-1839.212121212121</v>
      </c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" customHeight="1" x14ac:dyDescent="0.25">
      <c r="A16" s="7" t="s">
        <v>70</v>
      </c>
      <c r="B16" s="7">
        <v>36046</v>
      </c>
      <c r="C16" s="7">
        <v>4</v>
      </c>
      <c r="D16" s="9"/>
      <c r="E16" s="7">
        <v>54</v>
      </c>
      <c r="F16" s="9">
        <f t="shared" si="0"/>
        <v>4050</v>
      </c>
      <c r="G16" s="9"/>
      <c r="H16" s="9">
        <f t="shared" si="2"/>
        <v>284</v>
      </c>
      <c r="I16" s="41">
        <f t="shared" si="1"/>
        <v>410.78787878787898</v>
      </c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" customHeight="1" x14ac:dyDescent="0.25">
      <c r="A17" s="28" t="s">
        <v>71</v>
      </c>
      <c r="B17" s="32" t="s">
        <v>72</v>
      </c>
      <c r="C17" s="29">
        <v>5</v>
      </c>
      <c r="D17" s="30">
        <v>3000</v>
      </c>
      <c r="E17" s="29"/>
      <c r="F17" s="30">
        <f t="shared" si="0"/>
        <v>3000</v>
      </c>
      <c r="G17" s="30">
        <v>988</v>
      </c>
      <c r="H17" s="27">
        <f>G17/3</f>
        <v>329.33333333333331</v>
      </c>
      <c r="I17" s="43">
        <f t="shared" si="1"/>
        <v>-593.87878787878753</v>
      </c>
      <c r="J17" s="2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5" customHeight="1" x14ac:dyDescent="0.25">
      <c r="A18" s="12" t="s">
        <v>32</v>
      </c>
      <c r="B18" s="7">
        <v>11340</v>
      </c>
      <c r="C18" s="7">
        <v>5</v>
      </c>
      <c r="D18" s="9"/>
      <c r="E18" s="7">
        <v>24</v>
      </c>
      <c r="F18" s="9">
        <f t="shared" si="0"/>
        <v>1800</v>
      </c>
      <c r="G18" s="9"/>
      <c r="H18" s="9">
        <f t="shared" si="2"/>
        <v>329.33333333333331</v>
      </c>
      <c r="I18" s="41">
        <f t="shared" si="1"/>
        <v>-1793.8787878787875</v>
      </c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" customHeight="1" x14ac:dyDescent="0.25">
      <c r="A19" s="12" t="s">
        <v>73</v>
      </c>
      <c r="B19" s="11">
        <v>11230</v>
      </c>
      <c r="C19" s="7">
        <v>5</v>
      </c>
      <c r="D19" s="9"/>
      <c r="E19" s="7">
        <v>84</v>
      </c>
      <c r="F19" s="9">
        <f t="shared" si="0"/>
        <v>6300</v>
      </c>
      <c r="G19" s="9"/>
      <c r="H19" s="9">
        <f t="shared" si="2"/>
        <v>329.33333333333331</v>
      </c>
      <c r="I19" s="41">
        <f t="shared" si="1"/>
        <v>2706.121212121212</v>
      </c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" customHeight="1" x14ac:dyDescent="0.25">
      <c r="A20" s="33" t="s">
        <v>74</v>
      </c>
      <c r="B20" s="32">
        <v>44594</v>
      </c>
      <c r="C20" s="29">
        <v>6</v>
      </c>
      <c r="D20" s="30">
        <v>3000</v>
      </c>
      <c r="E20" s="29"/>
      <c r="F20" s="30">
        <f t="shared" si="0"/>
        <v>3000</v>
      </c>
      <c r="G20" s="30">
        <v>350</v>
      </c>
      <c r="H20" s="27">
        <f>G20/3</f>
        <v>116.66666666666667</v>
      </c>
      <c r="I20" s="43">
        <f t="shared" si="1"/>
        <v>-806.5454545454545</v>
      </c>
      <c r="J20" s="2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5" customHeight="1" x14ac:dyDescent="0.25">
      <c r="A21" s="12" t="s">
        <v>75</v>
      </c>
      <c r="B21" s="11" t="s">
        <v>76</v>
      </c>
      <c r="C21" s="7">
        <v>6</v>
      </c>
      <c r="D21" s="9"/>
      <c r="E21" s="7">
        <v>6</v>
      </c>
      <c r="F21" s="9">
        <f t="shared" si="0"/>
        <v>450</v>
      </c>
      <c r="G21" s="9"/>
      <c r="H21" s="9">
        <f t="shared" si="2"/>
        <v>116.66666666666667</v>
      </c>
      <c r="I21" s="41">
        <f t="shared" si="1"/>
        <v>-3356.5454545454545</v>
      </c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" customHeight="1" x14ac:dyDescent="0.25">
      <c r="A22" s="12" t="s">
        <v>44</v>
      </c>
      <c r="B22" s="11">
        <v>3344</v>
      </c>
      <c r="C22" s="7">
        <v>6</v>
      </c>
      <c r="D22" s="13"/>
      <c r="E22" s="7">
        <v>60</v>
      </c>
      <c r="F22" s="9">
        <f t="shared" si="0"/>
        <v>4500</v>
      </c>
      <c r="G22" s="13"/>
      <c r="H22" s="9">
        <f t="shared" si="2"/>
        <v>116.66666666666667</v>
      </c>
      <c r="I22" s="41">
        <f t="shared" si="1"/>
        <v>693.45454545454595</v>
      </c>
      <c r="J22" s="1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" customHeight="1" x14ac:dyDescent="0.25">
      <c r="A23" s="28" t="s">
        <v>77</v>
      </c>
      <c r="B23" s="29">
        <v>11499</v>
      </c>
      <c r="C23" s="29">
        <v>7</v>
      </c>
      <c r="D23" s="30">
        <v>3000</v>
      </c>
      <c r="E23" s="29"/>
      <c r="F23" s="30">
        <f t="shared" si="0"/>
        <v>3000</v>
      </c>
      <c r="G23" s="30">
        <v>578</v>
      </c>
      <c r="H23" s="27">
        <f>G23/3</f>
        <v>192.66666666666666</v>
      </c>
      <c r="I23" s="43">
        <f t="shared" si="1"/>
        <v>-730.5454545454545</v>
      </c>
      <c r="J23" s="2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15" customHeight="1" x14ac:dyDescent="0.25">
      <c r="A24" s="12" t="s">
        <v>78</v>
      </c>
      <c r="B24" s="7">
        <v>11353</v>
      </c>
      <c r="C24" s="7">
        <v>7</v>
      </c>
      <c r="D24" s="9"/>
      <c r="E24" s="7">
        <v>60</v>
      </c>
      <c r="F24" s="9">
        <f t="shared" si="0"/>
        <v>4500</v>
      </c>
      <c r="G24" s="9"/>
      <c r="H24" s="9">
        <f t="shared" si="2"/>
        <v>192.66666666666666</v>
      </c>
      <c r="I24" s="41">
        <f t="shared" si="1"/>
        <v>769.45454545454595</v>
      </c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" customHeight="1" x14ac:dyDescent="0.25">
      <c r="A25" s="12" t="s">
        <v>28</v>
      </c>
      <c r="B25" s="11" t="s">
        <v>29</v>
      </c>
      <c r="C25" s="7">
        <v>7</v>
      </c>
      <c r="D25" s="9"/>
      <c r="E25" s="7">
        <v>36</v>
      </c>
      <c r="F25" s="9">
        <f t="shared" si="0"/>
        <v>2700</v>
      </c>
      <c r="G25" s="9"/>
      <c r="H25" s="9">
        <f t="shared" si="2"/>
        <v>192.66666666666666</v>
      </c>
      <c r="I25" s="41">
        <f t="shared" si="1"/>
        <v>-1030.5454545454545</v>
      </c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" customHeight="1" x14ac:dyDescent="0.25">
      <c r="A26" s="28" t="s">
        <v>31</v>
      </c>
      <c r="B26" s="32" t="s">
        <v>79</v>
      </c>
      <c r="C26" s="29">
        <v>8</v>
      </c>
      <c r="D26" s="30">
        <v>3000</v>
      </c>
      <c r="E26" s="29"/>
      <c r="F26" s="30">
        <f t="shared" si="0"/>
        <v>3000</v>
      </c>
      <c r="G26" s="30">
        <v>1695</v>
      </c>
      <c r="H26" s="27">
        <f>G26/3</f>
        <v>565</v>
      </c>
      <c r="I26" s="43">
        <f t="shared" si="1"/>
        <v>-358.21212121212102</v>
      </c>
      <c r="J26" s="2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15" customHeight="1" x14ac:dyDescent="0.25">
      <c r="A27" s="12" t="s">
        <v>80</v>
      </c>
      <c r="B27" s="11" t="s">
        <v>81</v>
      </c>
      <c r="C27" s="7">
        <v>8</v>
      </c>
      <c r="D27" s="9"/>
      <c r="E27" s="7">
        <v>56</v>
      </c>
      <c r="F27" s="9">
        <f t="shared" si="0"/>
        <v>4200</v>
      </c>
      <c r="G27" s="9"/>
      <c r="H27" s="9">
        <f t="shared" si="2"/>
        <v>565</v>
      </c>
      <c r="I27" s="41">
        <f t="shared" si="1"/>
        <v>841.78787878787898</v>
      </c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" customHeight="1" x14ac:dyDescent="0.25">
      <c r="A28" s="12" t="s">
        <v>82</v>
      </c>
      <c r="B28" s="7">
        <v>11507</v>
      </c>
      <c r="C28" s="7">
        <v>8</v>
      </c>
      <c r="D28" s="9"/>
      <c r="E28" s="7">
        <v>18</v>
      </c>
      <c r="F28" s="9">
        <f t="shared" si="0"/>
        <v>1350</v>
      </c>
      <c r="G28" s="9"/>
      <c r="H28" s="9">
        <f t="shared" si="2"/>
        <v>565</v>
      </c>
      <c r="I28" s="41">
        <f t="shared" si="1"/>
        <v>-2008.212121212121</v>
      </c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" customHeight="1" x14ac:dyDescent="0.25">
      <c r="A29" s="28" t="s">
        <v>83</v>
      </c>
      <c r="B29" s="32" t="s">
        <v>84</v>
      </c>
      <c r="C29" s="29">
        <v>9</v>
      </c>
      <c r="D29" s="30">
        <v>6000</v>
      </c>
      <c r="E29" s="29"/>
      <c r="F29" s="30">
        <f t="shared" si="0"/>
        <v>6000</v>
      </c>
      <c r="G29" s="30">
        <v>2861</v>
      </c>
      <c r="H29" s="27">
        <f>G29/4</f>
        <v>715.25</v>
      </c>
      <c r="I29" s="43">
        <f t="shared" si="1"/>
        <v>2792.037878787879</v>
      </c>
      <c r="J29" s="2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5" customHeight="1" x14ac:dyDescent="0.25">
      <c r="A30" s="12" t="s">
        <v>85</v>
      </c>
      <c r="B30" s="7">
        <v>11382</v>
      </c>
      <c r="C30" s="7">
        <v>9</v>
      </c>
      <c r="D30" s="9"/>
      <c r="E30" s="7">
        <v>46</v>
      </c>
      <c r="F30" s="9">
        <f t="shared" si="0"/>
        <v>3450</v>
      </c>
      <c r="G30" s="9"/>
      <c r="H30" s="9">
        <f t="shared" si="2"/>
        <v>715.25</v>
      </c>
      <c r="I30" s="41">
        <f t="shared" si="1"/>
        <v>242.03787878787898</v>
      </c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 customHeight="1" x14ac:dyDescent="0.25">
      <c r="A31" s="12" t="s">
        <v>25</v>
      </c>
      <c r="B31" s="11" t="s">
        <v>86</v>
      </c>
      <c r="C31" s="7">
        <v>9</v>
      </c>
      <c r="D31" s="9"/>
      <c r="E31" s="7">
        <v>14</v>
      </c>
      <c r="F31" s="9">
        <f t="shared" si="0"/>
        <v>1050</v>
      </c>
      <c r="G31" s="9"/>
      <c r="H31" s="9">
        <f t="shared" si="2"/>
        <v>715.25</v>
      </c>
      <c r="I31" s="41">
        <f t="shared" si="1"/>
        <v>-2157.962121212121</v>
      </c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customHeight="1" x14ac:dyDescent="0.25">
      <c r="A32" s="12" t="s">
        <v>87</v>
      </c>
      <c r="B32" s="7">
        <v>11368</v>
      </c>
      <c r="C32" s="7">
        <v>9</v>
      </c>
      <c r="D32" s="9"/>
      <c r="E32" s="7">
        <v>40</v>
      </c>
      <c r="F32" s="9">
        <f t="shared" si="0"/>
        <v>3000</v>
      </c>
      <c r="G32" s="9"/>
      <c r="H32" s="9">
        <f t="shared" si="2"/>
        <v>715.25</v>
      </c>
      <c r="I32" s="41">
        <f t="shared" si="1"/>
        <v>-207.96212121212102</v>
      </c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customHeight="1" x14ac:dyDescent="0.25">
      <c r="A33" s="29" t="s">
        <v>88</v>
      </c>
      <c r="B33" s="32" t="s">
        <v>89</v>
      </c>
      <c r="C33" s="29">
        <v>10</v>
      </c>
      <c r="D33" s="30">
        <v>6000</v>
      </c>
      <c r="E33" s="29"/>
      <c r="F33" s="30">
        <f t="shared" si="0"/>
        <v>6000</v>
      </c>
      <c r="G33" s="30">
        <v>1156</v>
      </c>
      <c r="H33" s="27">
        <f>G33/4</f>
        <v>289</v>
      </c>
      <c r="I33" s="43">
        <f t="shared" si="1"/>
        <v>2365.787878787879</v>
      </c>
      <c r="J33" s="2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15" customHeight="1" x14ac:dyDescent="0.25">
      <c r="A34" s="12" t="s">
        <v>49</v>
      </c>
      <c r="B34" s="11" t="s">
        <v>50</v>
      </c>
      <c r="C34" s="7">
        <v>10</v>
      </c>
      <c r="D34" s="9"/>
      <c r="E34" s="7">
        <v>14</v>
      </c>
      <c r="F34" s="9">
        <f t="shared" si="0"/>
        <v>1050</v>
      </c>
      <c r="G34" s="9"/>
      <c r="H34" s="9">
        <f t="shared" si="2"/>
        <v>289</v>
      </c>
      <c r="I34" s="41">
        <f t="shared" si="1"/>
        <v>-2584.212121212121</v>
      </c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customHeight="1" x14ac:dyDescent="0.25">
      <c r="A35" s="12" t="s">
        <v>90</v>
      </c>
      <c r="B35" s="11" t="s">
        <v>91</v>
      </c>
      <c r="C35" s="7">
        <v>10</v>
      </c>
      <c r="D35" s="13"/>
      <c r="E35" s="7">
        <v>42</v>
      </c>
      <c r="F35" s="9">
        <f t="shared" si="0"/>
        <v>3150</v>
      </c>
      <c r="G35" s="13"/>
      <c r="H35" s="9">
        <f t="shared" si="2"/>
        <v>289</v>
      </c>
      <c r="I35" s="41">
        <f t="shared" si="1"/>
        <v>-484.21212121212102</v>
      </c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 x14ac:dyDescent="0.25">
      <c r="A36" s="7" t="s">
        <v>92</v>
      </c>
      <c r="B36" s="7">
        <v>11489</v>
      </c>
      <c r="C36" s="7">
        <v>10</v>
      </c>
      <c r="D36" s="9"/>
      <c r="E36" s="7">
        <v>60</v>
      </c>
      <c r="F36" s="9">
        <f t="shared" si="0"/>
        <v>4500</v>
      </c>
      <c r="G36" s="9"/>
      <c r="H36" s="9">
        <f t="shared" si="2"/>
        <v>289</v>
      </c>
      <c r="I36" s="41">
        <f t="shared" si="1"/>
        <v>865.78787878787898</v>
      </c>
      <c r="J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customHeight="1" x14ac:dyDescent="0.25">
      <c r="A37" s="16"/>
      <c r="B37" s="16"/>
      <c r="C37" s="16"/>
      <c r="D37" s="17"/>
      <c r="E37" s="16"/>
      <c r="F37" s="17">
        <f>SUM(F4:F36)</f>
        <v>114250</v>
      </c>
      <c r="G37" s="17"/>
      <c r="H37" s="17">
        <f>SUM(H4:H36)</f>
        <v>15215.999999999996</v>
      </c>
      <c r="I37" s="17">
        <f>F37+H37</f>
        <v>129466</v>
      </c>
      <c r="J37" s="1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customHeight="1" x14ac:dyDescent="0.25">
      <c r="A38" s="16"/>
      <c r="B38" s="16"/>
      <c r="C38" s="16"/>
      <c r="D38" s="17"/>
      <c r="E38" s="16"/>
      <c r="F38" s="17"/>
      <c r="G38" s="17"/>
      <c r="H38" s="18" t="s">
        <v>53</v>
      </c>
      <c r="I38" s="17">
        <f>I37/(COUNTIF(A4:A36,"*"))</f>
        <v>3923.212121212121</v>
      </c>
      <c r="J38" s="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25">
      <c r="A39" s="2"/>
      <c r="B39" s="2"/>
      <c r="C39" s="2"/>
      <c r="D39" s="3"/>
      <c r="E39" s="2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25">
      <c r="A40" s="2"/>
      <c r="B40" s="2"/>
      <c r="C40" s="2"/>
      <c r="D40" s="3"/>
      <c r="E40" s="2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25">
      <c r="A41" s="2"/>
      <c r="B41" s="2"/>
      <c r="C41" s="2"/>
      <c r="D41" s="3"/>
      <c r="E41" s="2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25">
      <c r="A42" s="2"/>
      <c r="B42" s="2"/>
      <c r="C42" s="2"/>
      <c r="D42" s="3"/>
      <c r="E42" s="2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25">
      <c r="A43" s="2"/>
      <c r="B43" s="2"/>
      <c r="C43" s="2"/>
      <c r="D43" s="3"/>
      <c r="E43" s="2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25">
      <c r="A44" s="2"/>
      <c r="B44" s="2"/>
      <c r="C44" s="2"/>
      <c r="D44" s="3"/>
      <c r="E44" s="2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25">
      <c r="A45" s="2"/>
      <c r="B45" s="2"/>
      <c r="C45" s="2"/>
      <c r="D45" s="3"/>
      <c r="E45" s="2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25">
      <c r="A46" s="2"/>
      <c r="B46" s="2"/>
      <c r="C46" s="2"/>
      <c r="D46" s="3"/>
      <c r="E46" s="2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25">
      <c r="A47" s="2"/>
      <c r="B47" s="2"/>
      <c r="C47" s="2"/>
      <c r="D47" s="3"/>
      <c r="E47" s="2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25">
      <c r="A48" s="2"/>
      <c r="B48" s="2"/>
      <c r="C48" s="2"/>
      <c r="D48" s="3"/>
      <c r="E48" s="2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25">
      <c r="A49" s="2"/>
      <c r="B49" s="2"/>
      <c r="C49" s="2"/>
      <c r="D49" s="3"/>
      <c r="E49" s="2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25">
      <c r="A50" s="2"/>
      <c r="B50" s="2"/>
      <c r="C50" s="2"/>
      <c r="D50" s="3"/>
      <c r="E50" s="2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25">
      <c r="A51" s="2"/>
      <c r="B51" s="2"/>
      <c r="C51" s="2"/>
      <c r="D51" s="3"/>
      <c r="E51" s="2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25">
      <c r="A52" s="2"/>
      <c r="B52" s="2"/>
      <c r="C52" s="2"/>
      <c r="D52" s="3"/>
      <c r="E52" s="2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25">
      <c r="A53" s="2"/>
      <c r="B53" s="2"/>
      <c r="C53" s="2"/>
      <c r="D53" s="3"/>
      <c r="E53" s="2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25">
      <c r="A54" s="2"/>
      <c r="B54" s="2"/>
      <c r="C54" s="2"/>
      <c r="D54" s="3"/>
      <c r="E54" s="2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25">
      <c r="A55" s="2"/>
      <c r="B55" s="2"/>
      <c r="C55" s="2"/>
      <c r="D55" s="3"/>
      <c r="E55" s="2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25">
      <c r="A56" s="2"/>
      <c r="B56" s="2"/>
      <c r="C56" s="2"/>
      <c r="D56" s="3"/>
      <c r="E56" s="2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25">
      <c r="A57" s="2"/>
      <c r="B57" s="2"/>
      <c r="C57" s="2"/>
      <c r="D57" s="3"/>
      <c r="E57" s="2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25">
      <c r="A58" s="2"/>
      <c r="B58" s="2"/>
      <c r="C58" s="2"/>
      <c r="D58" s="3"/>
      <c r="E58" s="2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25">
      <c r="A59" s="2"/>
      <c r="B59" s="2"/>
      <c r="C59" s="2"/>
      <c r="D59" s="3"/>
      <c r="E59" s="2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25">
      <c r="A60" s="2"/>
      <c r="B60" s="2"/>
      <c r="C60" s="2"/>
      <c r="D60" s="3"/>
      <c r="E60" s="2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25">
      <c r="A61" s="2"/>
      <c r="B61" s="2"/>
      <c r="C61" s="2"/>
      <c r="D61" s="3"/>
      <c r="E61" s="2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25">
      <c r="A62" s="2"/>
      <c r="B62" s="2"/>
      <c r="C62" s="2"/>
      <c r="D62" s="3"/>
      <c r="E62" s="2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25">
      <c r="A63" s="2"/>
      <c r="B63" s="2"/>
      <c r="C63" s="2"/>
      <c r="D63" s="3"/>
      <c r="E63" s="2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25">
      <c r="A64" s="2"/>
      <c r="B64" s="2"/>
      <c r="C64" s="2"/>
      <c r="D64" s="3"/>
      <c r="E64" s="2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25">
      <c r="A65" s="2"/>
      <c r="B65" s="2"/>
      <c r="C65" s="2"/>
      <c r="D65" s="3"/>
      <c r="E65" s="2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25">
      <c r="A66" s="2"/>
      <c r="B66" s="2"/>
      <c r="C66" s="2"/>
      <c r="D66" s="3"/>
      <c r="E66" s="2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25">
      <c r="A67" s="2"/>
      <c r="B67" s="2"/>
      <c r="C67" s="2"/>
      <c r="D67" s="3"/>
      <c r="E67" s="2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25">
      <c r="A68" s="2"/>
      <c r="B68" s="2"/>
      <c r="C68" s="2"/>
      <c r="D68" s="3"/>
      <c r="E68" s="2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25">
      <c r="A69" s="2"/>
      <c r="B69" s="2"/>
      <c r="C69" s="2"/>
      <c r="D69" s="3"/>
      <c r="E69" s="2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25">
      <c r="A70" s="2"/>
      <c r="B70" s="2"/>
      <c r="C70" s="2"/>
      <c r="D70" s="3"/>
      <c r="E70" s="2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25">
      <c r="A71" s="2"/>
      <c r="B71" s="2"/>
      <c r="C71" s="2"/>
      <c r="D71" s="3"/>
      <c r="E71" s="2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25">
      <c r="A72" s="2"/>
      <c r="B72" s="2"/>
      <c r="C72" s="2"/>
      <c r="D72" s="3"/>
      <c r="E72" s="2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25">
      <c r="A73" s="2"/>
      <c r="B73" s="2"/>
      <c r="C73" s="2"/>
      <c r="D73" s="3"/>
      <c r="E73" s="2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25">
      <c r="A74" s="2"/>
      <c r="B74" s="2"/>
      <c r="C74" s="2"/>
      <c r="D74" s="3"/>
      <c r="E74" s="2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25">
      <c r="A75" s="2"/>
      <c r="B75" s="2"/>
      <c r="C75" s="2"/>
      <c r="D75" s="3"/>
      <c r="E75" s="2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25">
      <c r="A76" s="2"/>
      <c r="B76" s="2"/>
      <c r="C76" s="2"/>
      <c r="D76" s="3"/>
      <c r="E76" s="2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25">
      <c r="A77" s="2"/>
      <c r="B77" s="2"/>
      <c r="C77" s="2"/>
      <c r="D77" s="3"/>
      <c r="E77" s="2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25">
      <c r="A78" s="2"/>
      <c r="B78" s="2"/>
      <c r="C78" s="2"/>
      <c r="D78" s="3"/>
      <c r="E78" s="2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25">
      <c r="A79" s="2"/>
      <c r="B79" s="2"/>
      <c r="C79" s="2"/>
      <c r="D79" s="3"/>
      <c r="E79" s="2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25">
      <c r="A80" s="2"/>
      <c r="B80" s="2"/>
      <c r="C80" s="2"/>
      <c r="D80" s="3"/>
      <c r="E80" s="2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25">
      <c r="A81" s="2"/>
      <c r="B81" s="2"/>
      <c r="C81" s="2"/>
      <c r="D81" s="3"/>
      <c r="E81" s="2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25">
      <c r="A82" s="2"/>
      <c r="B82" s="2"/>
      <c r="C82" s="2"/>
      <c r="D82" s="3"/>
      <c r="E82" s="2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25">
      <c r="A83" s="2"/>
      <c r="B83" s="2"/>
      <c r="C83" s="2"/>
      <c r="D83" s="3"/>
      <c r="E83" s="2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25">
      <c r="A84" s="2"/>
      <c r="B84" s="2"/>
      <c r="C84" s="2"/>
      <c r="D84" s="3"/>
      <c r="E84" s="2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25">
      <c r="A85" s="2"/>
      <c r="B85" s="2"/>
      <c r="C85" s="2"/>
      <c r="D85" s="3"/>
      <c r="E85" s="2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25">
      <c r="A86" s="2"/>
      <c r="B86" s="2"/>
      <c r="C86" s="2"/>
      <c r="D86" s="3"/>
      <c r="E86" s="2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25">
      <c r="A87" s="2"/>
      <c r="B87" s="2"/>
      <c r="C87" s="2"/>
      <c r="D87" s="3"/>
      <c r="E87" s="2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25">
      <c r="A88" s="2"/>
      <c r="B88" s="2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25">
      <c r="A89" s="2"/>
      <c r="B89" s="2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25">
      <c r="A90" s="2"/>
      <c r="B90" s="2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25">
      <c r="A91" s="2"/>
      <c r="B91" s="2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25">
      <c r="A92" s="2"/>
      <c r="B92" s="2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25">
      <c r="A93" s="2"/>
      <c r="B93" s="2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25">
      <c r="A94" s="2"/>
      <c r="B94" s="2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25">
      <c r="A95" s="2"/>
      <c r="B95" s="2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25">
      <c r="A96" s="2"/>
      <c r="B96" s="2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25">
      <c r="A97" s="2"/>
      <c r="B97" s="2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25">
      <c r="A98" s="2"/>
      <c r="B98" s="2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25">
      <c r="A99" s="2"/>
      <c r="B99" s="2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25">
      <c r="A100" s="2"/>
      <c r="B100" s="2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25">
      <c r="A101" s="2"/>
      <c r="B101" s="2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25">
      <c r="A102" s="2"/>
      <c r="B102" s="2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25">
      <c r="A103" s="2"/>
      <c r="B103" s="2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25">
      <c r="A104" s="2"/>
      <c r="B104" s="2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25">
      <c r="A105" s="2"/>
      <c r="B105" s="2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25">
      <c r="A106" s="2"/>
      <c r="B106" s="2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25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25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25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25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25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25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25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25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25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25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25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25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25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25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25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25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25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25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25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25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25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25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25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25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25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25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25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25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25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25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25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25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25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25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25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25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25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25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25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25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25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25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25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25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25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25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25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25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25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25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25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25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25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25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25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25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25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25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25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25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25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25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25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25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25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25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25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25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25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25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25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25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25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25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25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25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25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25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25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25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25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25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25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25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25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25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25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25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25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25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25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25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25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25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25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25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25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25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25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25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25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25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25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25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25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5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25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25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25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25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25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25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25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25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25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25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25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25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25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25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25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25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25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25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25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25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25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25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25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25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25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25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25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25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25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25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25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 x14ac:dyDescent="0.25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 x14ac:dyDescent="0.25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 x14ac:dyDescent="0.25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 x14ac:dyDescent="0.25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 x14ac:dyDescent="0.25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 x14ac:dyDescent="0.25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 x14ac:dyDescent="0.25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 x14ac:dyDescent="0.25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 x14ac:dyDescent="0.25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 x14ac:dyDescent="0.25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 x14ac:dyDescent="0.25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 x14ac:dyDescent="0.25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 x14ac:dyDescent="0.25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x14ac:dyDescent="0.25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25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25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25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 x14ac:dyDescent="0.25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x14ac:dyDescent="0.25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 x14ac:dyDescent="0.25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 x14ac:dyDescent="0.25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25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 x14ac:dyDescent="0.25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25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25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x14ac:dyDescent="0.25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x14ac:dyDescent="0.25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25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25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25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 x14ac:dyDescent="0.25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25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 x14ac:dyDescent="0.25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25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25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x14ac:dyDescent="0.25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25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x14ac:dyDescent="0.25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x14ac:dyDescent="0.25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x14ac:dyDescent="0.25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x14ac:dyDescent="0.25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x14ac:dyDescent="0.25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x14ac:dyDescent="0.25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25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25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25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25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25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25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25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25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25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25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25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25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25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25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25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25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25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25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25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25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25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25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25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25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25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25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25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25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25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25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25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25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25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25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25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25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25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25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25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25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25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25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25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25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 x14ac:dyDescent="0.25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 x14ac:dyDescent="0.25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 x14ac:dyDescent="0.25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 x14ac:dyDescent="0.25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 x14ac:dyDescent="0.25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 x14ac:dyDescent="0.25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 x14ac:dyDescent="0.25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 x14ac:dyDescent="0.25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 x14ac:dyDescent="0.25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x14ac:dyDescent="0.25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x14ac:dyDescent="0.25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 x14ac:dyDescent="0.25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 x14ac:dyDescent="0.25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 x14ac:dyDescent="0.25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 x14ac:dyDescent="0.25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 x14ac:dyDescent="0.25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 x14ac:dyDescent="0.25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 x14ac:dyDescent="0.25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 x14ac:dyDescent="0.25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 x14ac:dyDescent="0.25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 x14ac:dyDescent="0.25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 x14ac:dyDescent="0.25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 x14ac:dyDescent="0.25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 x14ac:dyDescent="0.25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 x14ac:dyDescent="0.25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 x14ac:dyDescent="0.25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 x14ac:dyDescent="0.25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 x14ac:dyDescent="0.25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 x14ac:dyDescent="0.25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 x14ac:dyDescent="0.25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 x14ac:dyDescent="0.25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 x14ac:dyDescent="0.25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 x14ac:dyDescent="0.25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 x14ac:dyDescent="0.25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 x14ac:dyDescent="0.25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 x14ac:dyDescent="0.25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 x14ac:dyDescent="0.25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 x14ac:dyDescent="0.25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 x14ac:dyDescent="0.25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 x14ac:dyDescent="0.25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 x14ac:dyDescent="0.25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 x14ac:dyDescent="0.25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 x14ac:dyDescent="0.25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 x14ac:dyDescent="0.25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 x14ac:dyDescent="0.25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 x14ac:dyDescent="0.25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 x14ac:dyDescent="0.25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 x14ac:dyDescent="0.25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 x14ac:dyDescent="0.25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 x14ac:dyDescent="0.25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 x14ac:dyDescent="0.25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 x14ac:dyDescent="0.25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 x14ac:dyDescent="0.25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 x14ac:dyDescent="0.25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 x14ac:dyDescent="0.25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 x14ac:dyDescent="0.25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 x14ac:dyDescent="0.25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 x14ac:dyDescent="0.25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 x14ac:dyDescent="0.25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 x14ac:dyDescent="0.25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 x14ac:dyDescent="0.25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 x14ac:dyDescent="0.25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 x14ac:dyDescent="0.25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 x14ac:dyDescent="0.25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 x14ac:dyDescent="0.25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 x14ac:dyDescent="0.25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 x14ac:dyDescent="0.25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 x14ac:dyDescent="0.25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 x14ac:dyDescent="0.25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 x14ac:dyDescent="0.25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 x14ac:dyDescent="0.25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 x14ac:dyDescent="0.25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 x14ac:dyDescent="0.25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 x14ac:dyDescent="0.25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 x14ac:dyDescent="0.25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 x14ac:dyDescent="0.25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 x14ac:dyDescent="0.25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 x14ac:dyDescent="0.25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 x14ac:dyDescent="0.25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 x14ac:dyDescent="0.25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 x14ac:dyDescent="0.25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 x14ac:dyDescent="0.25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 x14ac:dyDescent="0.25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 x14ac:dyDescent="0.25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 x14ac:dyDescent="0.25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 x14ac:dyDescent="0.25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 x14ac:dyDescent="0.25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 x14ac:dyDescent="0.25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 x14ac:dyDescent="0.25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 x14ac:dyDescent="0.25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 x14ac:dyDescent="0.25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 x14ac:dyDescent="0.25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 x14ac:dyDescent="0.25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 x14ac:dyDescent="0.25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 x14ac:dyDescent="0.25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 x14ac:dyDescent="0.25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 x14ac:dyDescent="0.25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 x14ac:dyDescent="0.25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 x14ac:dyDescent="0.25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 x14ac:dyDescent="0.25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 x14ac:dyDescent="0.25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 x14ac:dyDescent="0.25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 x14ac:dyDescent="0.25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 x14ac:dyDescent="0.25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 x14ac:dyDescent="0.25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 x14ac:dyDescent="0.25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 x14ac:dyDescent="0.25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 x14ac:dyDescent="0.25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 x14ac:dyDescent="0.25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 x14ac:dyDescent="0.25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 x14ac:dyDescent="0.25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 x14ac:dyDescent="0.25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 x14ac:dyDescent="0.25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 x14ac:dyDescent="0.25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 x14ac:dyDescent="0.25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 x14ac:dyDescent="0.25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 x14ac:dyDescent="0.25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 x14ac:dyDescent="0.25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 x14ac:dyDescent="0.25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 x14ac:dyDescent="0.25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 x14ac:dyDescent="0.25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 x14ac:dyDescent="0.25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 x14ac:dyDescent="0.25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 x14ac:dyDescent="0.25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 x14ac:dyDescent="0.25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 x14ac:dyDescent="0.25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 x14ac:dyDescent="0.25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 x14ac:dyDescent="0.25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 x14ac:dyDescent="0.25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 x14ac:dyDescent="0.25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 x14ac:dyDescent="0.25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 x14ac:dyDescent="0.25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 x14ac:dyDescent="0.25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 x14ac:dyDescent="0.25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 x14ac:dyDescent="0.25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 x14ac:dyDescent="0.25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 x14ac:dyDescent="0.25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 x14ac:dyDescent="0.25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 x14ac:dyDescent="0.25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 x14ac:dyDescent="0.25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 x14ac:dyDescent="0.25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 x14ac:dyDescent="0.25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 x14ac:dyDescent="0.25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 x14ac:dyDescent="0.25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 x14ac:dyDescent="0.25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 x14ac:dyDescent="0.25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 x14ac:dyDescent="0.25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 x14ac:dyDescent="0.25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 x14ac:dyDescent="0.25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 x14ac:dyDescent="0.25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 x14ac:dyDescent="0.25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 x14ac:dyDescent="0.25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 x14ac:dyDescent="0.25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 x14ac:dyDescent="0.25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 x14ac:dyDescent="0.25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 x14ac:dyDescent="0.25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 x14ac:dyDescent="0.25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 x14ac:dyDescent="0.25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 x14ac:dyDescent="0.25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 x14ac:dyDescent="0.25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 x14ac:dyDescent="0.25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 x14ac:dyDescent="0.25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 x14ac:dyDescent="0.25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 x14ac:dyDescent="0.25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 x14ac:dyDescent="0.25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 x14ac:dyDescent="0.25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 x14ac:dyDescent="0.25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 x14ac:dyDescent="0.25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 x14ac:dyDescent="0.25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 x14ac:dyDescent="0.25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 x14ac:dyDescent="0.25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 x14ac:dyDescent="0.25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 x14ac:dyDescent="0.25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 x14ac:dyDescent="0.25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 x14ac:dyDescent="0.25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 x14ac:dyDescent="0.25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 x14ac:dyDescent="0.25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 x14ac:dyDescent="0.25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 x14ac:dyDescent="0.25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 x14ac:dyDescent="0.25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 x14ac:dyDescent="0.25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 x14ac:dyDescent="0.25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 x14ac:dyDescent="0.25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 x14ac:dyDescent="0.25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 x14ac:dyDescent="0.25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 x14ac:dyDescent="0.25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 x14ac:dyDescent="0.25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 x14ac:dyDescent="0.25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 x14ac:dyDescent="0.25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 x14ac:dyDescent="0.25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 x14ac:dyDescent="0.25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 x14ac:dyDescent="0.25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 x14ac:dyDescent="0.25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 x14ac:dyDescent="0.25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 x14ac:dyDescent="0.25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 x14ac:dyDescent="0.25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 x14ac:dyDescent="0.25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 x14ac:dyDescent="0.25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 x14ac:dyDescent="0.25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 x14ac:dyDescent="0.25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 x14ac:dyDescent="0.25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 x14ac:dyDescent="0.25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 x14ac:dyDescent="0.25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 x14ac:dyDescent="0.25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 x14ac:dyDescent="0.25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 x14ac:dyDescent="0.25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 x14ac:dyDescent="0.25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 x14ac:dyDescent="0.25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 x14ac:dyDescent="0.25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 x14ac:dyDescent="0.25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 x14ac:dyDescent="0.25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 x14ac:dyDescent="0.25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 x14ac:dyDescent="0.25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 x14ac:dyDescent="0.25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 x14ac:dyDescent="0.25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 x14ac:dyDescent="0.25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 x14ac:dyDescent="0.25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 x14ac:dyDescent="0.25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 x14ac:dyDescent="0.25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 x14ac:dyDescent="0.25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 x14ac:dyDescent="0.25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 x14ac:dyDescent="0.25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 x14ac:dyDescent="0.25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 x14ac:dyDescent="0.25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 x14ac:dyDescent="0.25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 x14ac:dyDescent="0.25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 x14ac:dyDescent="0.25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 x14ac:dyDescent="0.25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 x14ac:dyDescent="0.25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 x14ac:dyDescent="0.25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 x14ac:dyDescent="0.25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 x14ac:dyDescent="0.25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 x14ac:dyDescent="0.25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 x14ac:dyDescent="0.25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 x14ac:dyDescent="0.25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 x14ac:dyDescent="0.25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 x14ac:dyDescent="0.25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 x14ac:dyDescent="0.25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 x14ac:dyDescent="0.25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 x14ac:dyDescent="0.25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 x14ac:dyDescent="0.25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 x14ac:dyDescent="0.25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 x14ac:dyDescent="0.25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 x14ac:dyDescent="0.25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 x14ac:dyDescent="0.25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 x14ac:dyDescent="0.25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 x14ac:dyDescent="0.25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 x14ac:dyDescent="0.25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 x14ac:dyDescent="0.25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 x14ac:dyDescent="0.25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 x14ac:dyDescent="0.25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 x14ac:dyDescent="0.25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 x14ac:dyDescent="0.25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 x14ac:dyDescent="0.25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 x14ac:dyDescent="0.25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 x14ac:dyDescent="0.25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 x14ac:dyDescent="0.25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 x14ac:dyDescent="0.25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 x14ac:dyDescent="0.25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 x14ac:dyDescent="0.25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 x14ac:dyDescent="0.25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 x14ac:dyDescent="0.25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 x14ac:dyDescent="0.25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 x14ac:dyDescent="0.25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 x14ac:dyDescent="0.25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 x14ac:dyDescent="0.25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 x14ac:dyDescent="0.25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 x14ac:dyDescent="0.25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 x14ac:dyDescent="0.25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 x14ac:dyDescent="0.25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 x14ac:dyDescent="0.25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 x14ac:dyDescent="0.25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 x14ac:dyDescent="0.25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 x14ac:dyDescent="0.25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 x14ac:dyDescent="0.25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 x14ac:dyDescent="0.25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 x14ac:dyDescent="0.25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 x14ac:dyDescent="0.25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 x14ac:dyDescent="0.25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 x14ac:dyDescent="0.25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 x14ac:dyDescent="0.25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 x14ac:dyDescent="0.25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 x14ac:dyDescent="0.25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 x14ac:dyDescent="0.25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 x14ac:dyDescent="0.25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 x14ac:dyDescent="0.25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 x14ac:dyDescent="0.25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 x14ac:dyDescent="0.25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 x14ac:dyDescent="0.25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 x14ac:dyDescent="0.25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 x14ac:dyDescent="0.25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 x14ac:dyDescent="0.25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 x14ac:dyDescent="0.25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 x14ac:dyDescent="0.25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 x14ac:dyDescent="0.25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 x14ac:dyDescent="0.25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 x14ac:dyDescent="0.25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 x14ac:dyDescent="0.25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 x14ac:dyDescent="0.25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 x14ac:dyDescent="0.25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 x14ac:dyDescent="0.25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 x14ac:dyDescent="0.25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 x14ac:dyDescent="0.25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 x14ac:dyDescent="0.25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 x14ac:dyDescent="0.25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 x14ac:dyDescent="0.25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 x14ac:dyDescent="0.25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 x14ac:dyDescent="0.25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 x14ac:dyDescent="0.25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 x14ac:dyDescent="0.25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 x14ac:dyDescent="0.25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 x14ac:dyDescent="0.25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 x14ac:dyDescent="0.25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 x14ac:dyDescent="0.25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 x14ac:dyDescent="0.25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 x14ac:dyDescent="0.25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 x14ac:dyDescent="0.25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 x14ac:dyDescent="0.25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 x14ac:dyDescent="0.25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 x14ac:dyDescent="0.25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 x14ac:dyDescent="0.25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 x14ac:dyDescent="0.25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 x14ac:dyDescent="0.25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 x14ac:dyDescent="0.25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 x14ac:dyDescent="0.25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 x14ac:dyDescent="0.25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 x14ac:dyDescent="0.25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 x14ac:dyDescent="0.25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 x14ac:dyDescent="0.25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 x14ac:dyDescent="0.25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 x14ac:dyDescent="0.25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 x14ac:dyDescent="0.25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 x14ac:dyDescent="0.25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 x14ac:dyDescent="0.25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 x14ac:dyDescent="0.25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 x14ac:dyDescent="0.25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 x14ac:dyDescent="0.25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 x14ac:dyDescent="0.25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 x14ac:dyDescent="0.25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 x14ac:dyDescent="0.25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 x14ac:dyDescent="0.25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 x14ac:dyDescent="0.25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 x14ac:dyDescent="0.25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 x14ac:dyDescent="0.25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 x14ac:dyDescent="0.25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 x14ac:dyDescent="0.25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 x14ac:dyDescent="0.25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 x14ac:dyDescent="0.25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 x14ac:dyDescent="0.25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 x14ac:dyDescent="0.25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 x14ac:dyDescent="0.25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 x14ac:dyDescent="0.25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 x14ac:dyDescent="0.25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 x14ac:dyDescent="0.25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 x14ac:dyDescent="0.25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 x14ac:dyDescent="0.25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 x14ac:dyDescent="0.25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 x14ac:dyDescent="0.25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 x14ac:dyDescent="0.25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 x14ac:dyDescent="0.25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 x14ac:dyDescent="0.25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 x14ac:dyDescent="0.25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 x14ac:dyDescent="0.25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 x14ac:dyDescent="0.25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 x14ac:dyDescent="0.25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 x14ac:dyDescent="0.25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 x14ac:dyDescent="0.25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 x14ac:dyDescent="0.25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 x14ac:dyDescent="0.25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 x14ac:dyDescent="0.25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 x14ac:dyDescent="0.25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 x14ac:dyDescent="0.25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 x14ac:dyDescent="0.25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 x14ac:dyDescent="0.25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 x14ac:dyDescent="0.25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 x14ac:dyDescent="0.25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 x14ac:dyDescent="0.25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 x14ac:dyDescent="0.25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 x14ac:dyDescent="0.25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 x14ac:dyDescent="0.25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 x14ac:dyDescent="0.25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 x14ac:dyDescent="0.25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 x14ac:dyDescent="0.25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 x14ac:dyDescent="0.25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 x14ac:dyDescent="0.25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 x14ac:dyDescent="0.25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 x14ac:dyDescent="0.25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 x14ac:dyDescent="0.25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 x14ac:dyDescent="0.25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 x14ac:dyDescent="0.25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 x14ac:dyDescent="0.25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 x14ac:dyDescent="0.25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 x14ac:dyDescent="0.25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 x14ac:dyDescent="0.25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 x14ac:dyDescent="0.25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 x14ac:dyDescent="0.25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 x14ac:dyDescent="0.25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 x14ac:dyDescent="0.25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 x14ac:dyDescent="0.25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 x14ac:dyDescent="0.25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 x14ac:dyDescent="0.25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 x14ac:dyDescent="0.25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 x14ac:dyDescent="0.25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 x14ac:dyDescent="0.25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 x14ac:dyDescent="0.25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 x14ac:dyDescent="0.25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 x14ac:dyDescent="0.25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 x14ac:dyDescent="0.25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 x14ac:dyDescent="0.25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 x14ac:dyDescent="0.25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 x14ac:dyDescent="0.25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 x14ac:dyDescent="0.25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 x14ac:dyDescent="0.25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 x14ac:dyDescent="0.25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 x14ac:dyDescent="0.25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 x14ac:dyDescent="0.25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 x14ac:dyDescent="0.25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 x14ac:dyDescent="0.25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 x14ac:dyDescent="0.25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 x14ac:dyDescent="0.25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 x14ac:dyDescent="0.25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 x14ac:dyDescent="0.25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 x14ac:dyDescent="0.25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 x14ac:dyDescent="0.25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 x14ac:dyDescent="0.25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 x14ac:dyDescent="0.25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 x14ac:dyDescent="0.25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 x14ac:dyDescent="0.25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 x14ac:dyDescent="0.25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 x14ac:dyDescent="0.25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 x14ac:dyDescent="0.25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 x14ac:dyDescent="0.25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 x14ac:dyDescent="0.25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 x14ac:dyDescent="0.25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 x14ac:dyDescent="0.25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 x14ac:dyDescent="0.25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 x14ac:dyDescent="0.25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 x14ac:dyDescent="0.25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 x14ac:dyDescent="0.25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 x14ac:dyDescent="0.25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 x14ac:dyDescent="0.25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 x14ac:dyDescent="0.25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 x14ac:dyDescent="0.25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 x14ac:dyDescent="0.25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 x14ac:dyDescent="0.25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 x14ac:dyDescent="0.25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 x14ac:dyDescent="0.25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 x14ac:dyDescent="0.25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 x14ac:dyDescent="0.25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 x14ac:dyDescent="0.25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 x14ac:dyDescent="0.25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 x14ac:dyDescent="0.25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 x14ac:dyDescent="0.25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 x14ac:dyDescent="0.25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 x14ac:dyDescent="0.25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 x14ac:dyDescent="0.25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 x14ac:dyDescent="0.25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 x14ac:dyDescent="0.25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 x14ac:dyDescent="0.25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 x14ac:dyDescent="0.25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 x14ac:dyDescent="0.25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 x14ac:dyDescent="0.25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 x14ac:dyDescent="0.25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 x14ac:dyDescent="0.25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 x14ac:dyDescent="0.25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 x14ac:dyDescent="0.25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 x14ac:dyDescent="0.25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 x14ac:dyDescent="0.25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 x14ac:dyDescent="0.25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 x14ac:dyDescent="0.25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 x14ac:dyDescent="0.25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 x14ac:dyDescent="0.25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 x14ac:dyDescent="0.25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 x14ac:dyDescent="0.25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 x14ac:dyDescent="0.25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 x14ac:dyDescent="0.25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 x14ac:dyDescent="0.25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 x14ac:dyDescent="0.25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 x14ac:dyDescent="0.25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 x14ac:dyDescent="0.25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 x14ac:dyDescent="0.25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 x14ac:dyDescent="0.25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 x14ac:dyDescent="0.25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 x14ac:dyDescent="0.25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 x14ac:dyDescent="0.25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 x14ac:dyDescent="0.25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 x14ac:dyDescent="0.25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 x14ac:dyDescent="0.25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 x14ac:dyDescent="0.25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 x14ac:dyDescent="0.25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 x14ac:dyDescent="0.25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 x14ac:dyDescent="0.25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 x14ac:dyDescent="0.25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 x14ac:dyDescent="0.25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 x14ac:dyDescent="0.25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 x14ac:dyDescent="0.25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 x14ac:dyDescent="0.25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 x14ac:dyDescent="0.25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 x14ac:dyDescent="0.25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 x14ac:dyDescent="0.25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 x14ac:dyDescent="0.25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 x14ac:dyDescent="0.25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 x14ac:dyDescent="0.25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 x14ac:dyDescent="0.25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 x14ac:dyDescent="0.25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 x14ac:dyDescent="0.25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 x14ac:dyDescent="0.25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 x14ac:dyDescent="0.25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 x14ac:dyDescent="0.25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 x14ac:dyDescent="0.25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 x14ac:dyDescent="0.25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 x14ac:dyDescent="0.25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 x14ac:dyDescent="0.25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 x14ac:dyDescent="0.25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 x14ac:dyDescent="0.25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 x14ac:dyDescent="0.25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 x14ac:dyDescent="0.25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 x14ac:dyDescent="0.25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 x14ac:dyDescent="0.25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 x14ac:dyDescent="0.25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 x14ac:dyDescent="0.25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 x14ac:dyDescent="0.25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 x14ac:dyDescent="0.25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 x14ac:dyDescent="0.25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 x14ac:dyDescent="0.25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 x14ac:dyDescent="0.25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 x14ac:dyDescent="0.25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 x14ac:dyDescent="0.25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 x14ac:dyDescent="0.25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 x14ac:dyDescent="0.25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 x14ac:dyDescent="0.25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 x14ac:dyDescent="0.25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 x14ac:dyDescent="0.25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 x14ac:dyDescent="0.25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 x14ac:dyDescent="0.25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 x14ac:dyDescent="0.25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 x14ac:dyDescent="0.25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 x14ac:dyDescent="0.25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 x14ac:dyDescent="0.25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 x14ac:dyDescent="0.25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 x14ac:dyDescent="0.25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 x14ac:dyDescent="0.25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 x14ac:dyDescent="0.25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 x14ac:dyDescent="0.25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 x14ac:dyDescent="0.25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 x14ac:dyDescent="0.25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 x14ac:dyDescent="0.25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 x14ac:dyDescent="0.25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 x14ac:dyDescent="0.25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 x14ac:dyDescent="0.25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 x14ac:dyDescent="0.25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 x14ac:dyDescent="0.25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 x14ac:dyDescent="0.25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 x14ac:dyDescent="0.25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 x14ac:dyDescent="0.25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 x14ac:dyDescent="0.25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 x14ac:dyDescent="0.25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 x14ac:dyDescent="0.25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 x14ac:dyDescent="0.25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 x14ac:dyDescent="0.25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 x14ac:dyDescent="0.25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 x14ac:dyDescent="0.25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 x14ac:dyDescent="0.25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 x14ac:dyDescent="0.25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 x14ac:dyDescent="0.25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 x14ac:dyDescent="0.25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 x14ac:dyDescent="0.25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 x14ac:dyDescent="0.25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 x14ac:dyDescent="0.25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 x14ac:dyDescent="0.25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 x14ac:dyDescent="0.25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 x14ac:dyDescent="0.25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 x14ac:dyDescent="0.25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 x14ac:dyDescent="0.25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 x14ac:dyDescent="0.25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 x14ac:dyDescent="0.25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 x14ac:dyDescent="0.25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 x14ac:dyDescent="0.25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 x14ac:dyDescent="0.25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 x14ac:dyDescent="0.25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 x14ac:dyDescent="0.25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 x14ac:dyDescent="0.25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 x14ac:dyDescent="0.25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 x14ac:dyDescent="0.25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 x14ac:dyDescent="0.25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 x14ac:dyDescent="0.25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 x14ac:dyDescent="0.25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 x14ac:dyDescent="0.25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 x14ac:dyDescent="0.25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 x14ac:dyDescent="0.25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 x14ac:dyDescent="0.25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 x14ac:dyDescent="0.25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 x14ac:dyDescent="0.25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 x14ac:dyDescent="0.25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 x14ac:dyDescent="0.25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 x14ac:dyDescent="0.25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 x14ac:dyDescent="0.25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 x14ac:dyDescent="0.25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 x14ac:dyDescent="0.25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 x14ac:dyDescent="0.25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 x14ac:dyDescent="0.25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 x14ac:dyDescent="0.25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 x14ac:dyDescent="0.25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 x14ac:dyDescent="0.25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 x14ac:dyDescent="0.25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 x14ac:dyDescent="0.25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 x14ac:dyDescent="0.25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 x14ac:dyDescent="0.25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 x14ac:dyDescent="0.25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 x14ac:dyDescent="0.25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 x14ac:dyDescent="0.25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 x14ac:dyDescent="0.25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 x14ac:dyDescent="0.25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 x14ac:dyDescent="0.25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 x14ac:dyDescent="0.25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 x14ac:dyDescent="0.25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 x14ac:dyDescent="0.25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 x14ac:dyDescent="0.25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 x14ac:dyDescent="0.25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 x14ac:dyDescent="0.25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 x14ac:dyDescent="0.25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 x14ac:dyDescent="0.25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 x14ac:dyDescent="0.25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 x14ac:dyDescent="0.25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 x14ac:dyDescent="0.25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 x14ac:dyDescent="0.25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 x14ac:dyDescent="0.25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 x14ac:dyDescent="0.25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 x14ac:dyDescent="0.25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 x14ac:dyDescent="0.25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 x14ac:dyDescent="0.25">
      <c r="A961" s="2"/>
      <c r="B961" s="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 x14ac:dyDescent="0.25">
      <c r="A962" s="2"/>
      <c r="B962" s="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 x14ac:dyDescent="0.25">
      <c r="A963" s="2"/>
      <c r="B963" s="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 x14ac:dyDescent="0.25">
      <c r="A964" s="2"/>
      <c r="B964" s="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</sheetData>
  <autoFilter ref="A3:J36" xr:uid="{00000000-0009-0000-0000-000001000000}">
    <sortState xmlns:xlrd2="http://schemas.microsoft.com/office/spreadsheetml/2017/richdata2" ref="A3:J36">
      <sortCondition ref="C3:C36"/>
    </sortState>
  </autoFilter>
  <pageMargins left="0.7" right="0.7" top="0.75" bottom="0.75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Y968"/>
  <sheetViews>
    <sheetView workbookViewId="0">
      <selection activeCell="C27" sqref="C27"/>
    </sheetView>
  </sheetViews>
  <sheetFormatPr defaultColWidth="14.42578125" defaultRowHeight="15" customHeight="1" x14ac:dyDescent="0.25"/>
  <cols>
    <col min="1" max="1" width="28.42578125" customWidth="1"/>
    <col min="2" max="2" width="14.85546875" customWidth="1"/>
    <col min="3" max="3" width="9" customWidth="1"/>
    <col min="4" max="4" width="10" customWidth="1"/>
    <col min="5" max="5" width="11.140625" customWidth="1"/>
    <col min="6" max="6" width="10.85546875" customWidth="1"/>
    <col min="7" max="7" width="11.28515625" customWidth="1"/>
    <col min="8" max="8" width="13" customWidth="1"/>
    <col min="9" max="9" width="10.85546875" customWidth="1"/>
    <col min="10" max="10" width="35.140625" customWidth="1"/>
    <col min="11" max="11" width="10.140625" customWidth="1"/>
    <col min="12" max="25" width="8.85546875" customWidth="1"/>
  </cols>
  <sheetData>
    <row r="1" spans="1:25" ht="31.5" x14ac:dyDescent="0.25">
      <c r="A1" s="1" t="s">
        <v>0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5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 x14ac:dyDescent="0.25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 x14ac:dyDescent="0.25">
      <c r="A4" s="34" t="s">
        <v>16</v>
      </c>
      <c r="B4" s="32">
        <v>40516</v>
      </c>
      <c r="C4" s="29">
        <v>1</v>
      </c>
      <c r="D4" s="30">
        <v>10000</v>
      </c>
      <c r="E4" s="29"/>
      <c r="F4" s="30">
        <f t="shared" ref="F4:F29" si="0">(E4*75)+D4</f>
        <v>10000</v>
      </c>
      <c r="G4" s="27">
        <v>8525</v>
      </c>
      <c r="H4" s="30">
        <f>G4/5</f>
        <v>1705</v>
      </c>
      <c r="I4" s="40">
        <f>F4+H4-$I$31</f>
        <v>2789.038461538461</v>
      </c>
      <c r="J4" s="3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customHeight="1" x14ac:dyDescent="0.25">
      <c r="A5" s="7" t="s">
        <v>17</v>
      </c>
      <c r="B5" s="8" t="s">
        <v>18</v>
      </c>
      <c r="C5" s="7">
        <v>1</v>
      </c>
      <c r="D5" s="9"/>
      <c r="E5" s="7">
        <v>185</v>
      </c>
      <c r="F5" s="9">
        <f>(E5*150)+D5</f>
        <v>27750</v>
      </c>
      <c r="G5" s="9"/>
      <c r="H5" s="9">
        <f>H4</f>
        <v>1705</v>
      </c>
      <c r="I5" s="41">
        <f t="shared" ref="I5:I29" si="1">F5+H5-$I$31</f>
        <v>20539.038461538461</v>
      </c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 x14ac:dyDescent="0.25">
      <c r="A6" s="10" t="s">
        <v>19</v>
      </c>
      <c r="B6" s="11" t="s">
        <v>20</v>
      </c>
      <c r="C6" s="7">
        <v>1</v>
      </c>
      <c r="D6" s="9"/>
      <c r="E6" s="7">
        <v>225</v>
      </c>
      <c r="F6" s="9">
        <f>(E6*150)+D6</f>
        <v>33750</v>
      </c>
      <c r="G6" s="9"/>
      <c r="H6" s="9">
        <f>H5</f>
        <v>1705</v>
      </c>
      <c r="I6" s="41">
        <f t="shared" si="1"/>
        <v>26539.038461538461</v>
      </c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25">
      <c r="A7" s="12" t="s">
        <v>21</v>
      </c>
      <c r="B7" s="7">
        <v>11482</v>
      </c>
      <c r="C7" s="7">
        <v>1</v>
      </c>
      <c r="D7" s="9"/>
      <c r="E7" s="7">
        <v>173</v>
      </c>
      <c r="F7" s="9">
        <f t="shared" si="0"/>
        <v>12975</v>
      </c>
      <c r="G7" s="9"/>
      <c r="H7" s="9">
        <f>H6</f>
        <v>1705</v>
      </c>
      <c r="I7" s="41">
        <f t="shared" si="1"/>
        <v>5764.038461538461</v>
      </c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5">
      <c r="A8" s="10" t="s">
        <v>22</v>
      </c>
      <c r="B8" s="11">
        <v>44209</v>
      </c>
      <c r="C8" s="7">
        <v>1</v>
      </c>
      <c r="D8" s="9"/>
      <c r="E8" s="7">
        <v>187</v>
      </c>
      <c r="F8" s="9">
        <f>(E8*150)+D8</f>
        <v>28050</v>
      </c>
      <c r="G8" s="9"/>
      <c r="H8" s="9">
        <f>H7</f>
        <v>1705</v>
      </c>
      <c r="I8" s="41">
        <f t="shared" si="1"/>
        <v>20839.038461538461</v>
      </c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5">
      <c r="A9" s="29" t="s">
        <v>23</v>
      </c>
      <c r="B9" s="29">
        <v>28212</v>
      </c>
      <c r="C9" s="29">
        <v>2</v>
      </c>
      <c r="D9" s="30">
        <v>10000</v>
      </c>
      <c r="E9" s="29"/>
      <c r="F9" s="30">
        <f t="shared" si="0"/>
        <v>10000</v>
      </c>
      <c r="G9" s="27">
        <v>1248</v>
      </c>
      <c r="H9" s="30">
        <f>G9/5</f>
        <v>249.6</v>
      </c>
      <c r="I9" s="40">
        <f t="shared" si="1"/>
        <v>1333.6384615384613</v>
      </c>
      <c r="J9" s="2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" customHeight="1" x14ac:dyDescent="0.25">
      <c r="A10" s="10" t="s">
        <v>24</v>
      </c>
      <c r="B10" s="11">
        <v>23792</v>
      </c>
      <c r="C10" s="7">
        <v>2</v>
      </c>
      <c r="D10" s="9"/>
      <c r="E10" s="7">
        <v>18</v>
      </c>
      <c r="F10" s="9">
        <f t="shared" si="0"/>
        <v>1350</v>
      </c>
      <c r="G10" s="9"/>
      <c r="H10" s="9">
        <f>H9</f>
        <v>249.6</v>
      </c>
      <c r="I10" s="41">
        <f t="shared" si="1"/>
        <v>-7316.3615384615387</v>
      </c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25">
      <c r="A11" s="7" t="s">
        <v>25</v>
      </c>
      <c r="B11" s="11">
        <v>20835</v>
      </c>
      <c r="C11" s="7">
        <v>2</v>
      </c>
      <c r="D11" s="9"/>
      <c r="E11" s="7">
        <v>58</v>
      </c>
      <c r="F11" s="9">
        <f t="shared" si="0"/>
        <v>4350</v>
      </c>
      <c r="G11" s="9"/>
      <c r="H11" s="9">
        <f>H10</f>
        <v>249.6</v>
      </c>
      <c r="I11" s="41">
        <f t="shared" si="1"/>
        <v>-4316.3615384615387</v>
      </c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25">
      <c r="A12" s="10" t="s">
        <v>26</v>
      </c>
      <c r="B12" s="8" t="s">
        <v>27</v>
      </c>
      <c r="C12" s="7">
        <v>2</v>
      </c>
      <c r="D12" s="9"/>
      <c r="E12" s="7">
        <v>66</v>
      </c>
      <c r="F12" s="9">
        <f t="shared" si="0"/>
        <v>4950</v>
      </c>
      <c r="G12" s="9"/>
      <c r="H12" s="9">
        <f>H11</f>
        <v>249.6</v>
      </c>
      <c r="I12" s="41">
        <f t="shared" si="1"/>
        <v>-3716.3615384615387</v>
      </c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5">
      <c r="A13" s="10" t="s">
        <v>28</v>
      </c>
      <c r="B13" s="11" t="s">
        <v>29</v>
      </c>
      <c r="C13" s="7">
        <v>2</v>
      </c>
      <c r="D13" s="9"/>
      <c r="E13" s="7">
        <v>53</v>
      </c>
      <c r="F13" s="9">
        <f t="shared" si="0"/>
        <v>3975</v>
      </c>
      <c r="G13" s="9"/>
      <c r="H13" s="9">
        <f>H12</f>
        <v>249.6</v>
      </c>
      <c r="I13" s="41">
        <f t="shared" si="1"/>
        <v>-4691.3615384615387</v>
      </c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5">
      <c r="A14" s="34" t="s">
        <v>30</v>
      </c>
      <c r="B14" s="32">
        <v>1382</v>
      </c>
      <c r="C14" s="29">
        <v>3</v>
      </c>
      <c r="D14" s="30">
        <v>10000</v>
      </c>
      <c r="E14" s="29"/>
      <c r="F14" s="30">
        <f t="shared" ref="F14" si="2">(E14*75)+D14</f>
        <v>10000</v>
      </c>
      <c r="G14" s="27">
        <v>4823</v>
      </c>
      <c r="H14" s="30">
        <f>G14/5</f>
        <v>964.6</v>
      </c>
      <c r="I14" s="40">
        <f t="shared" si="1"/>
        <v>2048.6384615384613</v>
      </c>
      <c r="J14" s="2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" customHeight="1" x14ac:dyDescent="0.25">
      <c r="A15" s="10" t="s">
        <v>31</v>
      </c>
      <c r="B15" s="11">
        <v>11256</v>
      </c>
      <c r="C15" s="7">
        <v>3</v>
      </c>
      <c r="D15" s="9"/>
      <c r="E15" s="7">
        <v>28</v>
      </c>
      <c r="F15" s="9">
        <f t="shared" si="0"/>
        <v>2100</v>
      </c>
      <c r="G15" s="9"/>
      <c r="H15" s="9">
        <f>H14</f>
        <v>964.6</v>
      </c>
      <c r="I15" s="41">
        <f t="shared" si="1"/>
        <v>-5851.3615384615387</v>
      </c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customHeight="1" x14ac:dyDescent="0.25">
      <c r="A16" s="10" t="s">
        <v>32</v>
      </c>
      <c r="B16" s="8">
        <v>11340</v>
      </c>
      <c r="C16" s="7">
        <v>3</v>
      </c>
      <c r="D16" s="9"/>
      <c r="E16" s="7">
        <v>56</v>
      </c>
      <c r="F16" s="9">
        <f t="shared" si="0"/>
        <v>4200</v>
      </c>
      <c r="G16" s="9"/>
      <c r="H16" s="9">
        <f>H15</f>
        <v>964.6</v>
      </c>
      <c r="I16" s="41">
        <f t="shared" si="1"/>
        <v>-3751.3615384615387</v>
      </c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customHeight="1" x14ac:dyDescent="0.25">
      <c r="A17" s="10" t="s">
        <v>33</v>
      </c>
      <c r="B17" s="11">
        <v>11521</v>
      </c>
      <c r="C17" s="7">
        <v>3</v>
      </c>
      <c r="D17" s="9"/>
      <c r="E17" s="7">
        <v>19</v>
      </c>
      <c r="F17" s="9">
        <f t="shared" si="0"/>
        <v>1425</v>
      </c>
      <c r="G17" s="9"/>
      <c r="H17" s="9">
        <f>H16</f>
        <v>964.6</v>
      </c>
      <c r="I17" s="41">
        <f t="shared" si="1"/>
        <v>-6526.3615384615387</v>
      </c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customHeight="1" x14ac:dyDescent="0.25">
      <c r="A18" s="10" t="s">
        <v>34</v>
      </c>
      <c r="B18" s="11" t="s">
        <v>35</v>
      </c>
      <c r="C18" s="7">
        <v>3</v>
      </c>
      <c r="D18" s="9"/>
      <c r="E18" s="7">
        <v>55</v>
      </c>
      <c r="F18" s="9">
        <f t="shared" si="0"/>
        <v>4125</v>
      </c>
      <c r="G18" s="9"/>
      <c r="H18" s="9">
        <f>H17</f>
        <v>964.6</v>
      </c>
      <c r="I18" s="41">
        <f t="shared" si="1"/>
        <v>-3826.3615384615387</v>
      </c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5">
      <c r="A19" s="34" t="s">
        <v>36</v>
      </c>
      <c r="B19" s="32" t="s">
        <v>37</v>
      </c>
      <c r="C19" s="29">
        <v>4</v>
      </c>
      <c r="D19" s="30">
        <v>10000</v>
      </c>
      <c r="E19" s="29"/>
      <c r="F19" s="30">
        <f t="shared" ref="F19" si="3">(E19*75)+D19</f>
        <v>10000</v>
      </c>
      <c r="G19" s="27">
        <v>1735</v>
      </c>
      <c r="H19" s="30">
        <f>G19/5</f>
        <v>347</v>
      </c>
      <c r="I19" s="40">
        <f t="shared" si="1"/>
        <v>1431.038461538461</v>
      </c>
      <c r="J19" s="2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" customHeight="1" x14ac:dyDescent="0.25">
      <c r="A20" s="10" t="s">
        <v>38</v>
      </c>
      <c r="B20" s="11">
        <v>3518</v>
      </c>
      <c r="C20" s="7">
        <v>4</v>
      </c>
      <c r="D20" s="9"/>
      <c r="E20" s="7">
        <v>59</v>
      </c>
      <c r="F20" s="9">
        <f t="shared" si="0"/>
        <v>4425</v>
      </c>
      <c r="G20" s="9"/>
      <c r="H20" s="9">
        <f>H19</f>
        <v>347</v>
      </c>
      <c r="I20" s="41">
        <f t="shared" si="1"/>
        <v>-4143.961538461539</v>
      </c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25">
      <c r="A21" s="10" t="s">
        <v>39</v>
      </c>
      <c r="B21" s="11">
        <v>11497</v>
      </c>
      <c r="C21" s="7">
        <v>4</v>
      </c>
      <c r="D21" s="13"/>
      <c r="E21" s="7">
        <v>31</v>
      </c>
      <c r="F21" s="9">
        <f t="shared" si="0"/>
        <v>2325</v>
      </c>
      <c r="G21" s="13"/>
      <c r="H21" s="9">
        <f>H20</f>
        <v>347</v>
      </c>
      <c r="I21" s="41">
        <f t="shared" si="1"/>
        <v>-6243.961538461539</v>
      </c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 x14ac:dyDescent="0.25">
      <c r="A22" s="10" t="s">
        <v>40</v>
      </c>
      <c r="B22" s="11">
        <v>11408</v>
      </c>
      <c r="C22" s="7">
        <v>4</v>
      </c>
      <c r="D22" s="9"/>
      <c r="E22" s="7">
        <v>72</v>
      </c>
      <c r="F22" s="9">
        <f t="shared" si="0"/>
        <v>5400</v>
      </c>
      <c r="G22" s="9"/>
      <c r="H22" s="9">
        <f>H21</f>
        <v>347</v>
      </c>
      <c r="I22" s="41">
        <f t="shared" si="1"/>
        <v>-3168.961538461539</v>
      </c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 x14ac:dyDescent="0.25">
      <c r="A23" s="10" t="s">
        <v>41</v>
      </c>
      <c r="B23" s="11">
        <v>24859</v>
      </c>
      <c r="C23" s="7">
        <v>4</v>
      </c>
      <c r="D23" s="9"/>
      <c r="E23" s="7">
        <v>47</v>
      </c>
      <c r="F23" s="9">
        <f t="shared" si="0"/>
        <v>3525</v>
      </c>
      <c r="G23" s="9"/>
      <c r="H23" s="9">
        <f>H22</f>
        <v>347</v>
      </c>
      <c r="I23" s="41">
        <f t="shared" si="1"/>
        <v>-5043.961538461539</v>
      </c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5">
      <c r="A24" s="34" t="s">
        <v>42</v>
      </c>
      <c r="B24" s="32" t="s">
        <v>43</v>
      </c>
      <c r="C24" s="29">
        <v>5</v>
      </c>
      <c r="D24" s="30">
        <v>9000</v>
      </c>
      <c r="E24" s="29"/>
      <c r="F24" s="30">
        <f t="shared" ref="F24" si="4">(E24*75)+D24</f>
        <v>9000</v>
      </c>
      <c r="G24" s="27">
        <v>1634</v>
      </c>
      <c r="H24" s="30">
        <f>G24/6</f>
        <v>272.33333333333331</v>
      </c>
      <c r="I24" s="40">
        <f t="shared" si="1"/>
        <v>356.37179487179492</v>
      </c>
      <c r="J24" s="2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" customHeight="1" x14ac:dyDescent="0.25">
      <c r="A25" s="10" t="s">
        <v>44</v>
      </c>
      <c r="B25" s="11" t="s">
        <v>45</v>
      </c>
      <c r="C25" s="7">
        <v>5</v>
      </c>
      <c r="D25" s="9"/>
      <c r="E25" s="7">
        <v>93</v>
      </c>
      <c r="F25" s="9">
        <f t="shared" si="0"/>
        <v>6975</v>
      </c>
      <c r="G25" s="9"/>
      <c r="H25" s="9">
        <f>H24</f>
        <v>272.33333333333331</v>
      </c>
      <c r="I25" s="41">
        <f t="shared" si="1"/>
        <v>-1668.628205128206</v>
      </c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25">
      <c r="A26" s="10" t="s">
        <v>46</v>
      </c>
      <c r="B26" s="11" t="s">
        <v>47</v>
      </c>
      <c r="C26" s="7">
        <v>5</v>
      </c>
      <c r="D26" s="9"/>
      <c r="E26" s="7">
        <v>68</v>
      </c>
      <c r="F26" s="9">
        <f t="shared" si="0"/>
        <v>5100</v>
      </c>
      <c r="G26" s="9"/>
      <c r="H26" s="9">
        <f>H25</f>
        <v>272.33333333333331</v>
      </c>
      <c r="I26" s="41">
        <f t="shared" si="1"/>
        <v>-3543.628205128206</v>
      </c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customHeight="1" x14ac:dyDescent="0.25">
      <c r="A27" s="12" t="s">
        <v>48</v>
      </c>
      <c r="B27" s="7">
        <v>4128</v>
      </c>
      <c r="C27" s="7">
        <v>5</v>
      </c>
      <c r="D27" s="9"/>
      <c r="E27" s="7">
        <v>90</v>
      </c>
      <c r="F27" s="9">
        <f t="shared" si="0"/>
        <v>6750</v>
      </c>
      <c r="G27" s="9"/>
      <c r="H27" s="9">
        <f>H26</f>
        <v>272.33333333333331</v>
      </c>
      <c r="I27" s="41">
        <f t="shared" si="1"/>
        <v>-1893.628205128206</v>
      </c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customHeight="1" x14ac:dyDescent="0.25">
      <c r="A28" s="15" t="s">
        <v>49</v>
      </c>
      <c r="B28" s="11" t="s">
        <v>50</v>
      </c>
      <c r="C28" s="7">
        <v>5</v>
      </c>
      <c r="D28" s="9"/>
      <c r="E28" s="7">
        <v>16</v>
      </c>
      <c r="F28" s="9">
        <f t="shared" si="0"/>
        <v>1200</v>
      </c>
      <c r="G28" s="9"/>
      <c r="H28" s="9">
        <f>H27</f>
        <v>272.33333333333331</v>
      </c>
      <c r="I28" s="41">
        <f t="shared" si="1"/>
        <v>-7443.628205128206</v>
      </c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5">
      <c r="A29" s="10" t="s">
        <v>51</v>
      </c>
      <c r="B29" s="11" t="s">
        <v>52</v>
      </c>
      <c r="C29" s="7">
        <v>5</v>
      </c>
      <c r="D29" s="9"/>
      <c r="E29" s="7">
        <v>2</v>
      </c>
      <c r="F29" s="9">
        <f t="shared" si="0"/>
        <v>150</v>
      </c>
      <c r="G29" s="9"/>
      <c r="H29" s="9">
        <f>H28</f>
        <v>272.33333333333331</v>
      </c>
      <c r="I29" s="41">
        <f t="shared" si="1"/>
        <v>-8493.6282051282051</v>
      </c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customHeight="1" x14ac:dyDescent="0.25">
      <c r="A30" s="16"/>
      <c r="B30" s="16"/>
      <c r="C30" s="16"/>
      <c r="D30" s="17"/>
      <c r="E30" s="16"/>
      <c r="F30" s="17">
        <f>SUM(F4:F29)</f>
        <v>213850</v>
      </c>
      <c r="G30" s="17"/>
      <c r="H30" s="17">
        <f>SUM(H4:H29)</f>
        <v>17964.999999999996</v>
      </c>
      <c r="I30" s="17">
        <f>F30+H30</f>
        <v>231815</v>
      </c>
      <c r="J30" s="17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customHeight="1" x14ac:dyDescent="0.25">
      <c r="A31" s="16"/>
      <c r="B31" s="16"/>
      <c r="C31" s="16"/>
      <c r="D31" s="17"/>
      <c r="E31" s="16"/>
      <c r="F31" s="17"/>
      <c r="G31" s="17"/>
      <c r="H31" s="18" t="s">
        <v>53</v>
      </c>
      <c r="I31" s="17">
        <f>I30/(COUNTIF(A4:A29,"*"))</f>
        <v>8915.961538461539</v>
      </c>
      <c r="J31" s="1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2"/>
      <c r="C32" s="2"/>
      <c r="D32" s="3"/>
      <c r="E32" s="2"/>
      <c r="F32" s="3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2"/>
      <c r="C33" s="2"/>
      <c r="D33" s="3"/>
      <c r="E33" s="2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2"/>
      <c r="C34" s="2"/>
      <c r="D34" s="3"/>
      <c r="E34" s="2"/>
      <c r="F34" s="3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2"/>
      <c r="C35" s="2"/>
      <c r="D35" s="3"/>
      <c r="E35" s="2"/>
      <c r="F35" s="3"/>
      <c r="G35" s="3"/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2"/>
      <c r="C36" s="2"/>
      <c r="D36" s="3"/>
      <c r="E36" s="2"/>
      <c r="F36" s="3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2"/>
      <c r="C37" s="2"/>
      <c r="D37" s="3"/>
      <c r="E37" s="2"/>
      <c r="F37" s="3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2"/>
      <c r="C38" s="2"/>
      <c r="D38" s="3"/>
      <c r="E38" s="2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2"/>
      <c r="C39" s="2"/>
      <c r="D39" s="3"/>
      <c r="E39" s="2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2"/>
      <c r="C40" s="2"/>
      <c r="D40" s="3"/>
      <c r="E40" s="2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2"/>
      <c r="C41" s="2"/>
      <c r="D41" s="3"/>
      <c r="E41" s="2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2"/>
      <c r="C42" s="2"/>
      <c r="D42" s="3"/>
      <c r="E42" s="2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2"/>
      <c r="C43" s="2"/>
      <c r="D43" s="3"/>
      <c r="E43" s="2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2"/>
      <c r="C44" s="2"/>
      <c r="D44" s="3"/>
      <c r="E44" s="2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2"/>
      <c r="C45" s="2"/>
      <c r="D45" s="3"/>
      <c r="E45" s="2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2"/>
      <c r="C46" s="2"/>
      <c r="D46" s="3"/>
      <c r="E46" s="2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2"/>
      <c r="C47" s="2"/>
      <c r="D47" s="3"/>
      <c r="E47" s="2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2"/>
      <c r="C48" s="2"/>
      <c r="D48" s="3"/>
      <c r="E48" s="2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2"/>
      <c r="C49" s="2"/>
      <c r="D49" s="3"/>
      <c r="E49" s="2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2"/>
      <c r="C50" s="2"/>
      <c r="D50" s="3"/>
      <c r="E50" s="2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2"/>
      <c r="C51" s="2"/>
      <c r="D51" s="3"/>
      <c r="E51" s="2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2"/>
      <c r="C52" s="2"/>
      <c r="D52" s="3"/>
      <c r="E52" s="2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2"/>
      <c r="C53" s="2"/>
      <c r="D53" s="3"/>
      <c r="E53" s="2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2"/>
      <c r="C54" s="2"/>
      <c r="D54" s="3"/>
      <c r="E54" s="2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2"/>
      <c r="C55" s="2"/>
      <c r="D55" s="3"/>
      <c r="E55" s="2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2"/>
      <c r="C56" s="2"/>
      <c r="D56" s="3"/>
      <c r="E56" s="2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2"/>
      <c r="C57" s="2"/>
      <c r="D57" s="3"/>
      <c r="E57" s="2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2"/>
      <c r="C58" s="2"/>
      <c r="D58" s="3"/>
      <c r="E58" s="2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2"/>
      <c r="C59" s="2"/>
      <c r="D59" s="3"/>
      <c r="E59" s="2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2"/>
      <c r="C60" s="2"/>
      <c r="D60" s="3"/>
      <c r="E60" s="2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2"/>
      <c r="C61" s="2"/>
      <c r="D61" s="3"/>
      <c r="E61" s="2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2"/>
      <c r="C62" s="2"/>
      <c r="D62" s="3"/>
      <c r="E62" s="2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2"/>
      <c r="C63" s="2"/>
      <c r="D63" s="3"/>
      <c r="E63" s="2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2"/>
      <c r="C64" s="2"/>
      <c r="D64" s="3"/>
      <c r="E64" s="2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2"/>
      <c r="C65" s="2"/>
      <c r="D65" s="3"/>
      <c r="E65" s="2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2"/>
      <c r="C66" s="2"/>
      <c r="D66" s="3"/>
      <c r="E66" s="2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2"/>
      <c r="C67" s="2"/>
      <c r="D67" s="3"/>
      <c r="E67" s="2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2"/>
      <c r="C68" s="2"/>
      <c r="D68" s="3"/>
      <c r="E68" s="2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2"/>
      <c r="C69" s="2"/>
      <c r="D69" s="3"/>
      <c r="E69" s="2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2"/>
      <c r="C70" s="2"/>
      <c r="D70" s="3"/>
      <c r="E70" s="2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2"/>
      <c r="C71" s="2"/>
      <c r="D71" s="3"/>
      <c r="E71" s="2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2"/>
      <c r="C72" s="2"/>
      <c r="D72" s="3"/>
      <c r="E72" s="2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2"/>
      <c r="C73" s="2"/>
      <c r="D73" s="3"/>
      <c r="E73" s="2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2"/>
      <c r="C74" s="2"/>
      <c r="D74" s="3"/>
      <c r="E74" s="2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2"/>
      <c r="C75" s="2"/>
      <c r="D75" s="3"/>
      <c r="E75" s="2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2"/>
      <c r="C76" s="2"/>
      <c r="D76" s="3"/>
      <c r="E76" s="2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2"/>
      <c r="C77" s="2"/>
      <c r="D77" s="3"/>
      <c r="E77" s="2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2"/>
      <c r="C78" s="2"/>
      <c r="D78" s="3"/>
      <c r="E78" s="2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2"/>
      <c r="C79" s="2"/>
      <c r="D79" s="3"/>
      <c r="E79" s="2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2"/>
      <c r="C80" s="2"/>
      <c r="D80" s="3"/>
      <c r="E80" s="2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2"/>
      <c r="C81" s="2"/>
      <c r="D81" s="3"/>
      <c r="E81" s="2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2"/>
      <c r="C82" s="2"/>
      <c r="D82" s="3"/>
      <c r="E82" s="2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2"/>
      <c r="C83" s="2"/>
      <c r="D83" s="3"/>
      <c r="E83" s="2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2"/>
      <c r="C84" s="2"/>
      <c r="D84" s="3"/>
      <c r="E84" s="2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2"/>
      <c r="C85" s="2"/>
      <c r="D85" s="3"/>
      <c r="E85" s="2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2"/>
      <c r="C86" s="2"/>
      <c r="D86" s="3"/>
      <c r="E86" s="2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2"/>
      <c r="C87" s="2"/>
      <c r="D87" s="3"/>
      <c r="E87" s="2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2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2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2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2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2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2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2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2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2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2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2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2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2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2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</sheetData>
  <autoFilter ref="A3:J31" xr:uid="{00000000-0009-0000-0000-000000000000}">
    <sortState xmlns:xlrd2="http://schemas.microsoft.com/office/spreadsheetml/2017/richdata2" ref="A3:J31">
      <sortCondition ref="C3:C31"/>
    </sortState>
  </autoFilter>
  <conditionalFormatting sqref="I4:I29">
    <cfRule type="cellIs" dxfId="2" priority="1" operator="lessThan">
      <formula>0</formula>
    </cfRule>
  </conditionalFormatting>
  <pageMargins left="0.7" right="0.7" top="0.75" bottom="0.75" header="0" footer="0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Y947"/>
  <sheetViews>
    <sheetView topLeftCell="A29" workbookViewId="0">
      <selection activeCell="A49" sqref="A49"/>
    </sheetView>
  </sheetViews>
  <sheetFormatPr defaultColWidth="14.42578125" defaultRowHeight="15" customHeight="1" x14ac:dyDescent="0.25"/>
  <cols>
    <col min="1" max="1" width="27" customWidth="1"/>
    <col min="2" max="2" width="14.7109375" customWidth="1"/>
    <col min="3" max="3" width="8.85546875" customWidth="1"/>
    <col min="4" max="4" width="10" customWidth="1"/>
    <col min="5" max="5" width="11.140625" customWidth="1"/>
    <col min="6" max="6" width="10.7109375" customWidth="1"/>
    <col min="7" max="7" width="11.28515625" customWidth="1"/>
    <col min="8" max="8" width="13" customWidth="1"/>
    <col min="9" max="9" width="10.7109375" customWidth="1"/>
    <col min="10" max="10" width="35.140625" customWidth="1"/>
    <col min="11" max="25" width="8.85546875" customWidth="1"/>
  </cols>
  <sheetData>
    <row r="1" spans="1:25" ht="31.5" x14ac:dyDescent="0.25">
      <c r="A1" s="1" t="s">
        <v>93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5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 x14ac:dyDescent="0.25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 x14ac:dyDescent="0.25">
      <c r="A4" s="28" t="s">
        <v>94</v>
      </c>
      <c r="B4" s="36" t="s">
        <v>95</v>
      </c>
      <c r="C4" s="29">
        <v>1</v>
      </c>
      <c r="D4" s="30">
        <v>10000</v>
      </c>
      <c r="E4" s="29"/>
      <c r="F4" s="30">
        <f t="shared" ref="F4:F58" si="0">(E4*75)+D4</f>
        <v>10000</v>
      </c>
      <c r="G4" s="30">
        <v>3455</v>
      </c>
      <c r="H4" s="30">
        <f>G4/5</f>
        <v>691</v>
      </c>
      <c r="I4" s="40">
        <f t="shared" ref="I4:I58" si="1">F4+H4-$I$60</f>
        <v>3810.7454545454548</v>
      </c>
      <c r="J4" s="2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customHeight="1" x14ac:dyDescent="0.25">
      <c r="A5" s="12" t="s">
        <v>96</v>
      </c>
      <c r="B5" s="8">
        <v>11489</v>
      </c>
      <c r="C5" s="7">
        <v>1</v>
      </c>
      <c r="D5" s="9"/>
      <c r="E5" s="7">
        <v>42</v>
      </c>
      <c r="F5" s="9">
        <f t="shared" si="0"/>
        <v>3150</v>
      </c>
      <c r="G5" s="9"/>
      <c r="H5" s="9">
        <f>H4</f>
        <v>691</v>
      </c>
      <c r="I5" s="41">
        <f t="shared" si="1"/>
        <v>-3039.2545454545452</v>
      </c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 x14ac:dyDescent="0.25">
      <c r="A6" s="12" t="s">
        <v>97</v>
      </c>
      <c r="B6" s="11">
        <v>25645</v>
      </c>
      <c r="C6" s="7">
        <v>1</v>
      </c>
      <c r="D6" s="9"/>
      <c r="E6" s="7">
        <v>32</v>
      </c>
      <c r="F6" s="9">
        <f t="shared" si="0"/>
        <v>2400</v>
      </c>
      <c r="G6" s="9"/>
      <c r="H6" s="9">
        <f>H5</f>
        <v>691</v>
      </c>
      <c r="I6" s="41">
        <f t="shared" si="1"/>
        <v>-3789.2545454545452</v>
      </c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25">
      <c r="A7" s="7" t="s">
        <v>98</v>
      </c>
      <c r="B7" s="8" t="s">
        <v>99</v>
      </c>
      <c r="C7" s="7">
        <v>1</v>
      </c>
      <c r="D7" s="9"/>
      <c r="E7" s="7">
        <v>24</v>
      </c>
      <c r="F7" s="9">
        <f t="shared" si="0"/>
        <v>1800</v>
      </c>
      <c r="G7" s="9"/>
      <c r="H7" s="9">
        <f>H6</f>
        <v>691</v>
      </c>
      <c r="I7" s="41">
        <f t="shared" si="1"/>
        <v>-4389.2545454545452</v>
      </c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5">
      <c r="A8" s="7" t="s">
        <v>100</v>
      </c>
      <c r="B8" s="8" t="s">
        <v>18</v>
      </c>
      <c r="C8" s="7">
        <v>1</v>
      </c>
      <c r="D8" s="9"/>
      <c r="E8" s="7">
        <v>42</v>
      </c>
      <c r="F8" s="9">
        <f t="shared" si="0"/>
        <v>3150</v>
      </c>
      <c r="G8" s="9"/>
      <c r="H8" s="9">
        <f>H7</f>
        <v>691</v>
      </c>
      <c r="I8" s="41">
        <f t="shared" si="1"/>
        <v>-3039.2545454545452</v>
      </c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5">
      <c r="A9" s="28" t="s">
        <v>101</v>
      </c>
      <c r="B9" s="36">
        <v>1772</v>
      </c>
      <c r="C9" s="29">
        <v>2</v>
      </c>
      <c r="D9" s="30">
        <v>10000</v>
      </c>
      <c r="E9" s="29"/>
      <c r="F9" s="30">
        <f t="shared" si="0"/>
        <v>10000</v>
      </c>
      <c r="G9" s="30">
        <v>0</v>
      </c>
      <c r="H9" s="30">
        <f>G9/5</f>
        <v>0</v>
      </c>
      <c r="I9" s="40">
        <f t="shared" si="1"/>
        <v>3119.7454545454548</v>
      </c>
      <c r="J9" s="2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" customHeight="1" x14ac:dyDescent="0.25">
      <c r="A10" s="12" t="s">
        <v>102</v>
      </c>
      <c r="B10" s="8" t="s">
        <v>103</v>
      </c>
      <c r="C10" s="7">
        <v>2</v>
      </c>
      <c r="D10" s="9"/>
      <c r="E10" s="7">
        <v>74</v>
      </c>
      <c r="F10" s="9">
        <f t="shared" si="0"/>
        <v>5550</v>
      </c>
      <c r="G10" s="9"/>
      <c r="H10" s="9">
        <f>H9</f>
        <v>0</v>
      </c>
      <c r="I10" s="41">
        <f t="shared" si="1"/>
        <v>-1330.2545454545452</v>
      </c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25">
      <c r="A11" s="12" t="s">
        <v>21</v>
      </c>
      <c r="B11" s="8">
        <v>11482</v>
      </c>
      <c r="C11" s="7">
        <v>2</v>
      </c>
      <c r="D11" s="9"/>
      <c r="E11" s="7">
        <v>22</v>
      </c>
      <c r="F11" s="9">
        <f t="shared" si="0"/>
        <v>1650</v>
      </c>
      <c r="G11" s="9"/>
      <c r="H11" s="9">
        <f>H10</f>
        <v>0</v>
      </c>
      <c r="I11" s="41">
        <f t="shared" si="1"/>
        <v>-5230.2545454545452</v>
      </c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25">
      <c r="A12" s="7" t="s">
        <v>104</v>
      </c>
      <c r="B12" s="8" t="s">
        <v>105</v>
      </c>
      <c r="C12" s="7">
        <v>2</v>
      </c>
      <c r="D12" s="9"/>
      <c r="E12" s="7">
        <v>17</v>
      </c>
      <c r="F12" s="9">
        <f t="shared" si="0"/>
        <v>1275</v>
      </c>
      <c r="G12" s="9"/>
      <c r="H12" s="9">
        <f>H11</f>
        <v>0</v>
      </c>
      <c r="I12" s="41">
        <f t="shared" si="1"/>
        <v>-5605.2545454545452</v>
      </c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5">
      <c r="A13" s="8" t="s">
        <v>106</v>
      </c>
      <c r="B13" s="8" t="s">
        <v>107</v>
      </c>
      <c r="C13" s="7">
        <v>2</v>
      </c>
      <c r="D13" s="9"/>
      <c r="E13" s="7">
        <v>80</v>
      </c>
      <c r="F13" s="9">
        <f t="shared" si="0"/>
        <v>6000</v>
      </c>
      <c r="G13" s="9"/>
      <c r="H13" s="9">
        <f>H12</f>
        <v>0</v>
      </c>
      <c r="I13" s="41">
        <f t="shared" si="1"/>
        <v>-880.25454545454522</v>
      </c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5">
      <c r="A14" s="34" t="s">
        <v>108</v>
      </c>
      <c r="B14" s="36" t="s">
        <v>109</v>
      </c>
      <c r="C14" s="29">
        <v>3</v>
      </c>
      <c r="D14" s="30">
        <v>6000</v>
      </c>
      <c r="E14" s="29"/>
      <c r="F14" s="30">
        <f t="shared" si="0"/>
        <v>6000</v>
      </c>
      <c r="G14" s="30">
        <v>5014</v>
      </c>
      <c r="H14" s="30">
        <f>G14/4</f>
        <v>1253.5</v>
      </c>
      <c r="I14" s="40">
        <f t="shared" si="1"/>
        <v>373.24545454545478</v>
      </c>
      <c r="J14" s="2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" customHeight="1" x14ac:dyDescent="0.25">
      <c r="A15" s="12" t="s">
        <v>110</v>
      </c>
      <c r="B15" s="8">
        <v>37635</v>
      </c>
      <c r="C15" s="7">
        <v>3</v>
      </c>
      <c r="D15" s="9"/>
      <c r="E15" s="7">
        <v>20</v>
      </c>
      <c r="F15" s="9">
        <f t="shared" si="0"/>
        <v>1500</v>
      </c>
      <c r="G15" s="9"/>
      <c r="H15" s="9">
        <f>H14</f>
        <v>1253.5</v>
      </c>
      <c r="I15" s="41">
        <f t="shared" si="1"/>
        <v>-4126.7545454545452</v>
      </c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customHeight="1" x14ac:dyDescent="0.25">
      <c r="A16" s="12" t="s">
        <v>57</v>
      </c>
      <c r="B16" s="11" t="s">
        <v>58</v>
      </c>
      <c r="C16" s="7">
        <v>3</v>
      </c>
      <c r="D16" s="9"/>
      <c r="E16" s="7">
        <v>58</v>
      </c>
      <c r="F16" s="9">
        <f t="shared" si="0"/>
        <v>4350</v>
      </c>
      <c r="G16" s="9"/>
      <c r="H16" s="9">
        <f>H15</f>
        <v>1253.5</v>
      </c>
      <c r="I16" s="41">
        <f t="shared" si="1"/>
        <v>-1276.7545454545452</v>
      </c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customHeight="1" x14ac:dyDescent="0.25">
      <c r="A17" s="12" t="s">
        <v>111</v>
      </c>
      <c r="B17" s="8">
        <v>41467</v>
      </c>
      <c r="C17" s="7">
        <v>3</v>
      </c>
      <c r="D17" s="9"/>
      <c r="E17" s="7">
        <v>44</v>
      </c>
      <c r="F17" s="9">
        <f t="shared" si="0"/>
        <v>3300</v>
      </c>
      <c r="G17" s="9"/>
      <c r="H17" s="9">
        <f>H16</f>
        <v>1253.5</v>
      </c>
      <c r="I17" s="41">
        <f t="shared" si="1"/>
        <v>-2326.7545454545452</v>
      </c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customHeight="1" x14ac:dyDescent="0.25">
      <c r="A18" s="28" t="s">
        <v>112</v>
      </c>
      <c r="B18" s="36">
        <v>11492</v>
      </c>
      <c r="C18" s="29">
        <v>4</v>
      </c>
      <c r="D18" s="30">
        <v>10000</v>
      </c>
      <c r="E18" s="29"/>
      <c r="F18" s="30">
        <f t="shared" si="0"/>
        <v>10000</v>
      </c>
      <c r="G18" s="30">
        <v>1262</v>
      </c>
      <c r="H18" s="30">
        <f>G18/5</f>
        <v>252.4</v>
      </c>
      <c r="I18" s="40">
        <f t="shared" si="1"/>
        <v>3372.1454545454544</v>
      </c>
      <c r="J18" s="2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" customHeight="1" x14ac:dyDescent="0.25">
      <c r="A19" s="12" t="s">
        <v>113</v>
      </c>
      <c r="B19" s="8">
        <v>11414</v>
      </c>
      <c r="C19" s="7">
        <v>4</v>
      </c>
      <c r="D19" s="9"/>
      <c r="E19" s="7">
        <v>140</v>
      </c>
      <c r="F19" s="9">
        <f>(E19*150)+D19</f>
        <v>21000</v>
      </c>
      <c r="G19" s="9"/>
      <c r="H19" s="9">
        <f>H18</f>
        <v>252.4</v>
      </c>
      <c r="I19" s="41">
        <f t="shared" si="1"/>
        <v>14372.145454545456</v>
      </c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 x14ac:dyDescent="0.25">
      <c r="A20" s="12" t="s">
        <v>114</v>
      </c>
      <c r="B20" s="8">
        <v>11560</v>
      </c>
      <c r="C20" s="7">
        <v>4</v>
      </c>
      <c r="D20" s="9"/>
      <c r="E20" s="7">
        <v>64</v>
      </c>
      <c r="F20" s="9">
        <f t="shared" si="0"/>
        <v>4800</v>
      </c>
      <c r="G20" s="9"/>
      <c r="H20" s="9">
        <f>H19</f>
        <v>252.4</v>
      </c>
      <c r="I20" s="41">
        <f t="shared" si="1"/>
        <v>-1827.8545454545456</v>
      </c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25">
      <c r="A21" s="12" t="s">
        <v>115</v>
      </c>
      <c r="B21" s="8" t="s">
        <v>116</v>
      </c>
      <c r="C21" s="7">
        <v>4</v>
      </c>
      <c r="D21" s="9"/>
      <c r="E21" s="7">
        <v>140</v>
      </c>
      <c r="F21" s="9">
        <f>(E21*150)+D21</f>
        <v>21000</v>
      </c>
      <c r="G21" s="9"/>
      <c r="H21" s="9">
        <f>H20</f>
        <v>252.4</v>
      </c>
      <c r="I21" s="41">
        <f t="shared" si="1"/>
        <v>14372.145454545456</v>
      </c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 x14ac:dyDescent="0.25">
      <c r="A22" s="12" t="s">
        <v>42</v>
      </c>
      <c r="B22" s="8" t="s">
        <v>43</v>
      </c>
      <c r="C22" s="7">
        <v>4</v>
      </c>
      <c r="D22" s="9"/>
      <c r="E22" s="7">
        <v>140</v>
      </c>
      <c r="F22" s="9">
        <f>(E22*150)+D22</f>
        <v>21000</v>
      </c>
      <c r="G22" s="9"/>
      <c r="H22" s="9">
        <f>H21</f>
        <v>252.4</v>
      </c>
      <c r="I22" s="41">
        <f t="shared" si="1"/>
        <v>14372.145454545456</v>
      </c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8" t="s">
        <v>117</v>
      </c>
      <c r="B23" s="36" t="s">
        <v>118</v>
      </c>
      <c r="C23" s="29">
        <v>5</v>
      </c>
      <c r="D23" s="30">
        <v>6000</v>
      </c>
      <c r="E23" s="29"/>
      <c r="F23" s="30">
        <f t="shared" si="0"/>
        <v>6000</v>
      </c>
      <c r="G23" s="30">
        <v>1328</v>
      </c>
      <c r="H23" s="30">
        <f>G23/4</f>
        <v>332</v>
      </c>
      <c r="I23" s="40">
        <f t="shared" si="1"/>
        <v>-548.25454545454522</v>
      </c>
      <c r="J23" s="2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" customHeight="1" x14ac:dyDescent="0.25">
      <c r="A24" s="12" t="s">
        <v>119</v>
      </c>
      <c r="B24" s="8" t="s">
        <v>120</v>
      </c>
      <c r="C24" s="7">
        <v>5</v>
      </c>
      <c r="D24" s="9"/>
      <c r="E24" s="7">
        <v>26</v>
      </c>
      <c r="F24" s="9">
        <f t="shared" si="0"/>
        <v>1950</v>
      </c>
      <c r="G24" s="9"/>
      <c r="H24" s="9">
        <f>H23</f>
        <v>332</v>
      </c>
      <c r="I24" s="41">
        <f t="shared" si="1"/>
        <v>-4598.2545454545452</v>
      </c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 customHeight="1" x14ac:dyDescent="0.25">
      <c r="A25" s="12" t="s">
        <v>44</v>
      </c>
      <c r="B25" s="8" t="s">
        <v>45</v>
      </c>
      <c r="C25" s="7">
        <v>5</v>
      </c>
      <c r="D25" s="9"/>
      <c r="E25" s="7">
        <v>28</v>
      </c>
      <c r="F25" s="9">
        <f t="shared" si="0"/>
        <v>2100</v>
      </c>
      <c r="G25" s="9"/>
      <c r="H25" s="9">
        <f>H24</f>
        <v>332</v>
      </c>
      <c r="I25" s="41">
        <f t="shared" si="1"/>
        <v>-4448.2545454545452</v>
      </c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25">
      <c r="A26" s="12" t="s">
        <v>40</v>
      </c>
      <c r="B26" s="8" t="s">
        <v>121</v>
      </c>
      <c r="C26" s="7">
        <v>5</v>
      </c>
      <c r="D26" s="9"/>
      <c r="E26" s="7">
        <v>26</v>
      </c>
      <c r="F26" s="9">
        <f t="shared" si="0"/>
        <v>1950</v>
      </c>
      <c r="G26" s="9"/>
      <c r="H26" s="9">
        <f>H25</f>
        <v>332</v>
      </c>
      <c r="I26" s="41">
        <f t="shared" si="1"/>
        <v>-4598.2545454545452</v>
      </c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customHeight="1" x14ac:dyDescent="0.25">
      <c r="A27" s="28" t="s">
        <v>122</v>
      </c>
      <c r="B27" s="36">
        <v>11405</v>
      </c>
      <c r="C27" s="29">
        <v>6</v>
      </c>
      <c r="D27" s="30">
        <v>10000</v>
      </c>
      <c r="E27" s="29"/>
      <c r="F27" s="30">
        <f t="shared" si="0"/>
        <v>10000</v>
      </c>
      <c r="G27" s="30">
        <v>818</v>
      </c>
      <c r="H27" s="30">
        <f>G27/5</f>
        <v>163.6</v>
      </c>
      <c r="I27" s="40">
        <f t="shared" si="1"/>
        <v>3283.3454545454551</v>
      </c>
      <c r="J27" s="2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" customHeight="1" x14ac:dyDescent="0.25">
      <c r="A28" s="12" t="s">
        <v>123</v>
      </c>
      <c r="B28" s="8" t="s">
        <v>124</v>
      </c>
      <c r="C28" s="7">
        <v>6</v>
      </c>
      <c r="D28" s="9"/>
      <c r="E28" s="7">
        <v>16</v>
      </c>
      <c r="F28" s="9">
        <f t="shared" si="0"/>
        <v>1200</v>
      </c>
      <c r="G28" s="9"/>
      <c r="H28" s="9">
        <f>H27</f>
        <v>163.6</v>
      </c>
      <c r="I28" s="41">
        <f t="shared" si="1"/>
        <v>-5516.6545454545449</v>
      </c>
      <c r="J28" s="7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75" customHeight="1" x14ac:dyDescent="0.25">
      <c r="A29" s="12" t="s">
        <v>125</v>
      </c>
      <c r="B29" s="8" t="s">
        <v>126</v>
      </c>
      <c r="C29" s="7">
        <v>6</v>
      </c>
      <c r="D29" s="9"/>
      <c r="E29" s="7">
        <v>40</v>
      </c>
      <c r="F29" s="9">
        <f t="shared" si="0"/>
        <v>3000</v>
      </c>
      <c r="G29" s="9"/>
      <c r="H29" s="9">
        <f>H28</f>
        <v>163.6</v>
      </c>
      <c r="I29" s="41">
        <f t="shared" si="1"/>
        <v>-3716.6545454545453</v>
      </c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12" t="s">
        <v>127</v>
      </c>
      <c r="B30" s="8" t="s">
        <v>128</v>
      </c>
      <c r="C30" s="7">
        <v>6</v>
      </c>
      <c r="D30" s="9"/>
      <c r="E30" s="7">
        <v>66</v>
      </c>
      <c r="F30" s="9">
        <f t="shared" si="0"/>
        <v>4950</v>
      </c>
      <c r="G30" s="9"/>
      <c r="H30" s="9">
        <f>H29</f>
        <v>163.6</v>
      </c>
      <c r="I30" s="41">
        <f t="shared" si="1"/>
        <v>-1766.6545454545449</v>
      </c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customHeight="1" x14ac:dyDescent="0.25">
      <c r="A31" s="12" t="s">
        <v>129</v>
      </c>
      <c r="B31" s="8">
        <v>11305</v>
      </c>
      <c r="C31" s="7">
        <v>6</v>
      </c>
      <c r="D31" s="9"/>
      <c r="E31" s="7">
        <v>50</v>
      </c>
      <c r="F31" s="9">
        <f t="shared" si="0"/>
        <v>3750</v>
      </c>
      <c r="G31" s="9"/>
      <c r="H31" s="9">
        <f>H30</f>
        <v>163.6</v>
      </c>
      <c r="I31" s="41">
        <f t="shared" si="1"/>
        <v>-2966.6545454545453</v>
      </c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customHeight="1" x14ac:dyDescent="0.25">
      <c r="A32" s="28" t="s">
        <v>130</v>
      </c>
      <c r="B32" s="36" t="s">
        <v>131</v>
      </c>
      <c r="C32" s="29">
        <v>7</v>
      </c>
      <c r="D32" s="30">
        <v>10000</v>
      </c>
      <c r="E32" s="29"/>
      <c r="F32" s="30">
        <f t="shared" si="0"/>
        <v>10000</v>
      </c>
      <c r="G32" s="30">
        <v>1390</v>
      </c>
      <c r="H32" s="30">
        <f>G32/5</f>
        <v>278</v>
      </c>
      <c r="I32" s="40">
        <f t="shared" si="1"/>
        <v>3397.7454545454548</v>
      </c>
      <c r="J32" s="2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5" customHeight="1" x14ac:dyDescent="0.25">
      <c r="A33" s="12" t="s">
        <v>132</v>
      </c>
      <c r="B33" s="8">
        <v>11306</v>
      </c>
      <c r="C33" s="7">
        <v>7</v>
      </c>
      <c r="D33" s="9"/>
      <c r="E33" s="7">
        <v>52</v>
      </c>
      <c r="F33" s="9">
        <f t="shared" si="0"/>
        <v>3900</v>
      </c>
      <c r="G33" s="9"/>
      <c r="H33" s="9">
        <f>H32</f>
        <v>278</v>
      </c>
      <c r="I33" s="41">
        <f t="shared" si="1"/>
        <v>-2702.2545454545452</v>
      </c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12" t="s">
        <v>133</v>
      </c>
      <c r="B34" s="8" t="s">
        <v>79</v>
      </c>
      <c r="C34" s="7">
        <v>7</v>
      </c>
      <c r="D34" s="9"/>
      <c r="E34" s="7">
        <v>68</v>
      </c>
      <c r="F34" s="9">
        <f t="shared" si="0"/>
        <v>5100</v>
      </c>
      <c r="G34" s="9"/>
      <c r="H34" s="9">
        <f>H33</f>
        <v>278</v>
      </c>
      <c r="I34" s="41">
        <f t="shared" si="1"/>
        <v>-1502.2545454545452</v>
      </c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25">
      <c r="A35" s="12" t="s">
        <v>71</v>
      </c>
      <c r="B35" s="8">
        <v>23451</v>
      </c>
      <c r="C35" s="7">
        <v>7</v>
      </c>
      <c r="D35" s="9"/>
      <c r="E35" s="7">
        <v>24</v>
      </c>
      <c r="F35" s="9">
        <f t="shared" si="0"/>
        <v>1800</v>
      </c>
      <c r="G35" s="9"/>
      <c r="H35" s="9">
        <f>H34</f>
        <v>278</v>
      </c>
      <c r="I35" s="41">
        <f t="shared" si="1"/>
        <v>-4802.2545454545452</v>
      </c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25">
      <c r="A36" s="12" t="s">
        <v>134</v>
      </c>
      <c r="B36" s="8">
        <v>31719</v>
      </c>
      <c r="C36" s="7">
        <v>7</v>
      </c>
      <c r="D36" s="9"/>
      <c r="E36" s="7">
        <v>14</v>
      </c>
      <c r="F36" s="9">
        <f t="shared" si="0"/>
        <v>1050</v>
      </c>
      <c r="G36" s="9"/>
      <c r="H36" s="9">
        <f>H35</f>
        <v>278</v>
      </c>
      <c r="I36" s="41">
        <f t="shared" si="1"/>
        <v>-5552.2545454545452</v>
      </c>
      <c r="J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28" t="s">
        <v>135</v>
      </c>
      <c r="B37" s="36" t="s">
        <v>136</v>
      </c>
      <c r="C37" s="29">
        <v>8</v>
      </c>
      <c r="D37" s="30">
        <v>10000</v>
      </c>
      <c r="E37" s="29"/>
      <c r="F37" s="30">
        <f t="shared" si="0"/>
        <v>10000</v>
      </c>
      <c r="G37" s="30">
        <v>3636</v>
      </c>
      <c r="H37" s="30">
        <f>G37/5</f>
        <v>727.2</v>
      </c>
      <c r="I37" s="40">
        <f t="shared" si="1"/>
        <v>3846.9454545454555</v>
      </c>
      <c r="J37" s="35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5" customHeight="1" x14ac:dyDescent="0.25">
      <c r="A38" s="12" t="s">
        <v>137</v>
      </c>
      <c r="B38" s="8" t="s">
        <v>138</v>
      </c>
      <c r="C38" s="7">
        <v>8</v>
      </c>
      <c r="D38" s="9"/>
      <c r="E38" s="7">
        <v>66</v>
      </c>
      <c r="F38" s="9">
        <f t="shared" si="0"/>
        <v>4950</v>
      </c>
      <c r="G38" s="9"/>
      <c r="H38" s="9">
        <f>H37</f>
        <v>727.2</v>
      </c>
      <c r="I38" s="41">
        <f t="shared" si="1"/>
        <v>-1203.0545454545454</v>
      </c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25">
      <c r="A39" s="12" t="s">
        <v>78</v>
      </c>
      <c r="B39" s="8">
        <v>11353</v>
      </c>
      <c r="C39" s="7">
        <v>8</v>
      </c>
      <c r="D39" s="9"/>
      <c r="E39" s="7">
        <v>70</v>
      </c>
      <c r="F39" s="9">
        <f t="shared" si="0"/>
        <v>5250</v>
      </c>
      <c r="G39" s="9"/>
      <c r="H39" s="9">
        <f>H38</f>
        <v>727.2</v>
      </c>
      <c r="I39" s="41">
        <f t="shared" si="1"/>
        <v>-903.0545454545454</v>
      </c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25">
      <c r="A40" s="12" t="s">
        <v>139</v>
      </c>
      <c r="B40" s="8">
        <v>26320</v>
      </c>
      <c r="C40" s="7">
        <v>8</v>
      </c>
      <c r="D40" s="9"/>
      <c r="E40" s="7">
        <v>28</v>
      </c>
      <c r="F40" s="9">
        <f t="shared" si="0"/>
        <v>2100</v>
      </c>
      <c r="G40" s="9"/>
      <c r="H40" s="9">
        <f>H39</f>
        <v>727.2</v>
      </c>
      <c r="I40" s="41">
        <f t="shared" si="1"/>
        <v>-4053.0545454545454</v>
      </c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customHeight="1" x14ac:dyDescent="0.25">
      <c r="A41" s="12" t="s">
        <v>140</v>
      </c>
      <c r="B41" s="8" t="s">
        <v>81</v>
      </c>
      <c r="C41" s="7">
        <v>8</v>
      </c>
      <c r="D41" s="9"/>
      <c r="E41" s="7">
        <v>78</v>
      </c>
      <c r="F41" s="9">
        <f t="shared" si="0"/>
        <v>5850</v>
      </c>
      <c r="G41" s="9"/>
      <c r="H41" s="9">
        <f>H40</f>
        <v>727.2</v>
      </c>
      <c r="I41" s="41">
        <f t="shared" si="1"/>
        <v>-303.0545454545454</v>
      </c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25">
      <c r="A42" s="28" t="s">
        <v>73</v>
      </c>
      <c r="B42" s="36" t="s">
        <v>141</v>
      </c>
      <c r="C42" s="29">
        <v>9</v>
      </c>
      <c r="D42" s="30">
        <v>6000</v>
      </c>
      <c r="E42" s="29"/>
      <c r="F42" s="30">
        <f t="shared" si="0"/>
        <v>6000</v>
      </c>
      <c r="G42" s="30">
        <v>1008</v>
      </c>
      <c r="H42" s="30">
        <f>G42/4</f>
        <v>252</v>
      </c>
      <c r="I42" s="40">
        <f t="shared" si="1"/>
        <v>-628.25454545454522</v>
      </c>
      <c r="J42" s="2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5" customHeight="1" x14ac:dyDescent="0.25">
      <c r="A43" s="12" t="s">
        <v>142</v>
      </c>
      <c r="B43" s="8" t="s">
        <v>27</v>
      </c>
      <c r="C43" s="7">
        <v>9</v>
      </c>
      <c r="D43" s="9"/>
      <c r="E43" s="7">
        <v>12</v>
      </c>
      <c r="F43" s="9">
        <f t="shared" si="0"/>
        <v>900</v>
      </c>
      <c r="G43" s="9"/>
      <c r="H43" s="9">
        <f>H42</f>
        <v>252</v>
      </c>
      <c r="I43" s="41">
        <f t="shared" si="1"/>
        <v>-5728.2545454545452</v>
      </c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25">
      <c r="A44" s="12" t="s">
        <v>143</v>
      </c>
      <c r="B44" s="8" t="s">
        <v>144</v>
      </c>
      <c r="C44" s="7">
        <v>9</v>
      </c>
      <c r="D44" s="9"/>
      <c r="E44" s="7">
        <v>80</v>
      </c>
      <c r="F44" s="9">
        <f t="shared" si="0"/>
        <v>6000</v>
      </c>
      <c r="G44" s="9"/>
      <c r="H44" s="9">
        <f>H43</f>
        <v>252</v>
      </c>
      <c r="I44" s="41">
        <f t="shared" si="1"/>
        <v>-628.25454545454522</v>
      </c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25">
      <c r="A45" s="12" t="s">
        <v>145</v>
      </c>
      <c r="B45" s="8" t="s">
        <v>81</v>
      </c>
      <c r="C45" s="7">
        <v>9</v>
      </c>
      <c r="D45" s="9"/>
      <c r="E45" s="7">
        <v>80</v>
      </c>
      <c r="F45" s="9">
        <f t="shared" si="0"/>
        <v>6000</v>
      </c>
      <c r="G45" s="9"/>
      <c r="H45" s="9">
        <f>H44</f>
        <v>252</v>
      </c>
      <c r="I45" s="41">
        <f t="shared" si="1"/>
        <v>-628.25454545454522</v>
      </c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5">
      <c r="A46" s="28" t="s">
        <v>146</v>
      </c>
      <c r="B46" s="36" t="s">
        <v>37</v>
      </c>
      <c r="C46" s="29">
        <v>10</v>
      </c>
      <c r="D46" s="30">
        <v>6000</v>
      </c>
      <c r="E46" s="29"/>
      <c r="F46" s="30">
        <f t="shared" si="0"/>
        <v>6000</v>
      </c>
      <c r="G46" s="30">
        <v>235</v>
      </c>
      <c r="H46" s="30">
        <f>G46/4</f>
        <v>58.75</v>
      </c>
      <c r="I46" s="40">
        <f t="shared" si="1"/>
        <v>-821.50454545454522</v>
      </c>
      <c r="J46" s="2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5" customHeight="1" x14ac:dyDescent="0.25">
      <c r="A47" s="12" t="s">
        <v>147</v>
      </c>
      <c r="B47" s="8">
        <v>4420</v>
      </c>
      <c r="C47" s="7">
        <v>10</v>
      </c>
      <c r="D47" s="9"/>
      <c r="E47" s="7">
        <v>20</v>
      </c>
      <c r="F47" s="9">
        <f t="shared" si="0"/>
        <v>1500</v>
      </c>
      <c r="G47" s="9"/>
      <c r="H47" s="9">
        <f>H46</f>
        <v>58.75</v>
      </c>
      <c r="I47" s="41">
        <f t="shared" si="1"/>
        <v>-5321.5045454545452</v>
      </c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5">
      <c r="A48" s="7" t="s">
        <v>148</v>
      </c>
      <c r="B48" s="8" t="s">
        <v>149</v>
      </c>
      <c r="C48" s="7">
        <v>10</v>
      </c>
      <c r="D48" s="9"/>
      <c r="E48" s="7">
        <v>60</v>
      </c>
      <c r="F48" s="9">
        <f t="shared" si="0"/>
        <v>4500</v>
      </c>
      <c r="G48" s="9"/>
      <c r="H48" s="9">
        <f>H47</f>
        <v>58.75</v>
      </c>
      <c r="I48" s="41">
        <f t="shared" si="1"/>
        <v>-2321.5045454545452</v>
      </c>
      <c r="J48" s="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25">
      <c r="A49" s="12" t="s">
        <v>150</v>
      </c>
      <c r="B49" s="8">
        <v>50741</v>
      </c>
      <c r="C49" s="7">
        <v>10</v>
      </c>
      <c r="D49" s="9"/>
      <c r="E49" s="7">
        <v>50</v>
      </c>
      <c r="F49" s="9">
        <f t="shared" si="0"/>
        <v>3750</v>
      </c>
      <c r="G49" s="9"/>
      <c r="H49" s="9">
        <f>H48</f>
        <v>58.75</v>
      </c>
      <c r="I49" s="41">
        <f t="shared" si="1"/>
        <v>-3071.5045454545452</v>
      </c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25">
      <c r="A50" s="29" t="s">
        <v>65</v>
      </c>
      <c r="B50" s="36" t="s">
        <v>151</v>
      </c>
      <c r="C50" s="29">
        <v>11</v>
      </c>
      <c r="D50" s="30">
        <v>10000</v>
      </c>
      <c r="E50" s="29"/>
      <c r="F50" s="30">
        <f t="shared" si="0"/>
        <v>10000</v>
      </c>
      <c r="G50" s="30">
        <v>1311</v>
      </c>
      <c r="H50" s="30">
        <f>G50/5</f>
        <v>262.2</v>
      </c>
      <c r="I50" s="40">
        <f t="shared" si="1"/>
        <v>3381.9454545454555</v>
      </c>
      <c r="J50" s="2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5" customHeight="1" x14ac:dyDescent="0.25">
      <c r="A51" s="12" t="s">
        <v>152</v>
      </c>
      <c r="B51" s="8">
        <v>38254</v>
      </c>
      <c r="C51" s="7">
        <v>11</v>
      </c>
      <c r="D51" s="9"/>
      <c r="E51" s="7">
        <v>40</v>
      </c>
      <c r="F51" s="9">
        <f t="shared" si="0"/>
        <v>3000</v>
      </c>
      <c r="G51" s="9"/>
      <c r="H51" s="9">
        <f>H50</f>
        <v>262.2</v>
      </c>
      <c r="I51" s="41">
        <f t="shared" si="1"/>
        <v>-3618.0545454545454</v>
      </c>
      <c r="J51" s="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25">
      <c r="A52" s="12" t="s">
        <v>153</v>
      </c>
      <c r="B52" s="8" t="s">
        <v>154</v>
      </c>
      <c r="C52" s="7">
        <v>11</v>
      </c>
      <c r="D52" s="9"/>
      <c r="E52" s="7">
        <v>100</v>
      </c>
      <c r="F52" s="9">
        <f t="shared" si="0"/>
        <v>7500</v>
      </c>
      <c r="G52" s="9"/>
      <c r="H52" s="9">
        <f>H51</f>
        <v>262.2</v>
      </c>
      <c r="I52" s="41">
        <f t="shared" si="1"/>
        <v>881.9454545454546</v>
      </c>
      <c r="J52" s="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" customHeight="1" x14ac:dyDescent="0.25">
      <c r="A53" s="7" t="s">
        <v>155</v>
      </c>
      <c r="B53" s="8" t="s">
        <v>156</v>
      </c>
      <c r="C53" s="7">
        <v>11</v>
      </c>
      <c r="D53" s="9"/>
      <c r="E53" s="7">
        <v>252</v>
      </c>
      <c r="F53" s="9">
        <f>(E53*150)+D53</f>
        <v>37800</v>
      </c>
      <c r="G53" s="9"/>
      <c r="H53" s="9">
        <f>H52</f>
        <v>262.2</v>
      </c>
      <c r="I53" s="41">
        <f t="shared" si="1"/>
        <v>31181.94545454545</v>
      </c>
      <c r="J53" s="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25">
      <c r="A54" s="12" t="s">
        <v>34</v>
      </c>
      <c r="B54" s="8">
        <v>11346</v>
      </c>
      <c r="C54" s="7">
        <v>11</v>
      </c>
      <c r="D54" s="9"/>
      <c r="E54" s="7">
        <v>122</v>
      </c>
      <c r="F54" s="9">
        <f t="shared" si="0"/>
        <v>9150</v>
      </c>
      <c r="G54" s="9"/>
      <c r="H54" s="9">
        <f>H53</f>
        <v>262.2</v>
      </c>
      <c r="I54" s="41">
        <f t="shared" si="1"/>
        <v>2531.9454545454555</v>
      </c>
      <c r="J54" s="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 customHeight="1" x14ac:dyDescent="0.25">
      <c r="A55" s="29" t="s">
        <v>157</v>
      </c>
      <c r="B55" s="36">
        <v>2767</v>
      </c>
      <c r="C55" s="29">
        <v>12</v>
      </c>
      <c r="D55" s="30">
        <v>6000</v>
      </c>
      <c r="E55" s="29"/>
      <c r="F55" s="30">
        <f t="shared" si="0"/>
        <v>6000</v>
      </c>
      <c r="G55" s="30">
        <v>882</v>
      </c>
      <c r="H55" s="30">
        <f>G55/4</f>
        <v>220.5</v>
      </c>
      <c r="I55" s="40">
        <f t="shared" si="1"/>
        <v>-659.75454545454522</v>
      </c>
      <c r="J55" s="2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5" customHeight="1" x14ac:dyDescent="0.25">
      <c r="A56" s="12" t="s">
        <v>16</v>
      </c>
      <c r="B56" s="8" t="s">
        <v>158</v>
      </c>
      <c r="C56" s="7">
        <v>12</v>
      </c>
      <c r="D56" s="9"/>
      <c r="E56" s="7">
        <v>186</v>
      </c>
      <c r="F56" s="9">
        <f t="shared" si="0"/>
        <v>13950</v>
      </c>
      <c r="G56" s="9"/>
      <c r="H56" s="9">
        <f>H55</f>
        <v>220.5</v>
      </c>
      <c r="I56" s="41">
        <f t="shared" si="1"/>
        <v>7290.2454545454548</v>
      </c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customHeight="1" x14ac:dyDescent="0.25">
      <c r="A57" s="12" t="s">
        <v>159</v>
      </c>
      <c r="B57" s="8" t="s">
        <v>86</v>
      </c>
      <c r="C57" s="7">
        <v>12</v>
      </c>
      <c r="D57" s="9"/>
      <c r="E57" s="7">
        <v>104</v>
      </c>
      <c r="F57" s="9">
        <f t="shared" si="0"/>
        <v>7800</v>
      </c>
      <c r="G57" s="9"/>
      <c r="H57" s="9">
        <f>H56</f>
        <v>220.5</v>
      </c>
      <c r="I57" s="41">
        <f t="shared" si="1"/>
        <v>1140.2454545454548</v>
      </c>
      <c r="J57" s="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25">
      <c r="A58" s="12" t="s">
        <v>61</v>
      </c>
      <c r="B58" s="8" t="s">
        <v>62</v>
      </c>
      <c r="C58" s="7">
        <v>12</v>
      </c>
      <c r="D58" s="9"/>
      <c r="E58" s="7">
        <v>72</v>
      </c>
      <c r="F58" s="9">
        <f t="shared" si="0"/>
        <v>5400</v>
      </c>
      <c r="G58" s="9"/>
      <c r="H58" s="9">
        <f>H57</f>
        <v>220.5</v>
      </c>
      <c r="I58" s="41">
        <f t="shared" si="1"/>
        <v>-1259.7545454545452</v>
      </c>
      <c r="J58" s="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 customHeight="1" x14ac:dyDescent="0.25">
      <c r="A59" s="16"/>
      <c r="B59" s="16"/>
      <c r="C59" s="16"/>
      <c r="D59" s="17"/>
      <c r="E59" s="16"/>
      <c r="F59" s="17">
        <f>SUM(F4:F58)</f>
        <v>358075</v>
      </c>
      <c r="G59" s="17"/>
      <c r="H59" s="17">
        <f>SUM(H4:H58)</f>
        <v>20339.000000000007</v>
      </c>
      <c r="I59" s="17">
        <f>F59+H59</f>
        <v>378414</v>
      </c>
      <c r="J59" s="1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" customHeight="1" x14ac:dyDescent="0.25">
      <c r="A60" s="16"/>
      <c r="B60" s="16"/>
      <c r="C60" s="16"/>
      <c r="D60" s="17"/>
      <c r="E60" s="16"/>
      <c r="F60" s="17"/>
      <c r="G60" s="17"/>
      <c r="H60" s="18" t="s">
        <v>53</v>
      </c>
      <c r="I60" s="17">
        <f>I59/(COUNTIF(A4:A58,"*"))</f>
        <v>6880.2545454545452</v>
      </c>
      <c r="J60" s="1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2"/>
      <c r="C61" s="2"/>
      <c r="D61" s="3"/>
      <c r="E61" s="2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2"/>
      <c r="C62" s="2"/>
      <c r="D62" s="3"/>
      <c r="E62" s="2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2"/>
      <c r="C63" s="2"/>
      <c r="D63" s="3"/>
      <c r="E63" s="2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2"/>
      <c r="C64" s="2"/>
      <c r="D64" s="3"/>
      <c r="E64" s="2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2"/>
      <c r="C65" s="2"/>
      <c r="D65" s="3"/>
      <c r="E65" s="2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2"/>
      <c r="C66" s="2"/>
      <c r="D66" s="3"/>
      <c r="E66" s="2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2"/>
      <c r="C67" s="2"/>
      <c r="D67" s="3"/>
      <c r="E67" s="2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2"/>
      <c r="C68" s="2"/>
      <c r="D68" s="3"/>
      <c r="E68" s="2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2"/>
      <c r="C69" s="2"/>
      <c r="D69" s="3"/>
      <c r="E69" s="2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2"/>
      <c r="C70" s="2"/>
      <c r="D70" s="3"/>
      <c r="E70" s="2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2"/>
      <c r="C71" s="2"/>
      <c r="D71" s="3"/>
      <c r="E71" s="2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2"/>
      <c r="C72" s="2"/>
      <c r="D72" s="3"/>
      <c r="E72" s="2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2"/>
      <c r="C73" s="2"/>
      <c r="D73" s="3"/>
      <c r="E73" s="2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2"/>
      <c r="C74" s="2"/>
      <c r="D74" s="3"/>
      <c r="E74" s="2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2"/>
      <c r="C75" s="2"/>
      <c r="D75" s="3"/>
      <c r="E75" s="2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2"/>
      <c r="C76" s="2"/>
      <c r="D76" s="3"/>
      <c r="E76" s="2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2"/>
      <c r="C77" s="2"/>
      <c r="D77" s="3"/>
      <c r="E77" s="2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2"/>
      <c r="C78" s="2"/>
      <c r="D78" s="3"/>
      <c r="E78" s="2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2"/>
      <c r="C79" s="2"/>
      <c r="D79" s="3"/>
      <c r="E79" s="2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2"/>
      <c r="C80" s="2"/>
      <c r="D80" s="3"/>
      <c r="E80" s="2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2"/>
      <c r="C81" s="2"/>
      <c r="D81" s="3"/>
      <c r="E81" s="2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2"/>
      <c r="C82" s="2"/>
      <c r="D82" s="3"/>
      <c r="E82" s="2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2"/>
      <c r="C83" s="2"/>
      <c r="D83" s="3"/>
      <c r="E83" s="2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2"/>
      <c r="C84" s="2"/>
      <c r="D84" s="3"/>
      <c r="E84" s="2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2"/>
      <c r="C85" s="2"/>
      <c r="D85" s="3"/>
      <c r="E85" s="2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2"/>
      <c r="C86" s="2"/>
      <c r="D86" s="3"/>
      <c r="E86" s="2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2"/>
      <c r="C87" s="2"/>
      <c r="D87" s="3"/>
      <c r="E87" s="2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2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2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2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2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2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2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2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2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2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2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</sheetData>
  <autoFilter ref="A3:J58" xr:uid="{00000000-0009-0000-0000-000002000000}">
    <sortState xmlns:xlrd2="http://schemas.microsoft.com/office/spreadsheetml/2017/richdata2" ref="A3:J58">
      <sortCondition ref="C3:C58"/>
    </sortState>
  </autoFilter>
  <conditionalFormatting sqref="I4:I13 I15:I22 I24:I41 I43:I45 I47:I54 I56:I58">
    <cfRule type="cellIs" dxfId="1" priority="1" operator="lessThan">
      <formula>0</formula>
    </cfRule>
  </conditionalFormatting>
  <pageMargins left="0.7" right="0.7" top="0.75" bottom="0.75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Z960"/>
  <sheetViews>
    <sheetView workbookViewId="0">
      <selection activeCell="A19" sqref="A19"/>
    </sheetView>
  </sheetViews>
  <sheetFormatPr defaultColWidth="14.42578125" defaultRowHeight="15" customHeight="1" x14ac:dyDescent="0.25"/>
  <cols>
    <col min="1" max="1" width="21.7109375" customWidth="1"/>
    <col min="2" max="2" width="14.7109375" customWidth="1"/>
    <col min="3" max="3" width="8.85546875" customWidth="1"/>
    <col min="4" max="4" width="10" customWidth="1"/>
    <col min="5" max="5" width="11.140625" customWidth="1"/>
    <col min="6" max="6" width="10.7109375" customWidth="1"/>
    <col min="7" max="7" width="11.28515625" customWidth="1"/>
    <col min="8" max="8" width="13" customWidth="1"/>
    <col min="9" max="9" width="10.7109375" customWidth="1"/>
    <col min="10" max="10" width="35.140625" customWidth="1"/>
    <col min="11" max="26" width="8.85546875" customWidth="1"/>
  </cols>
  <sheetData>
    <row r="1" spans="1:26" ht="31.5" x14ac:dyDescent="0.25">
      <c r="A1" s="1" t="s">
        <v>160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29" t="s">
        <v>56</v>
      </c>
      <c r="B4" s="32">
        <v>11243</v>
      </c>
      <c r="C4" s="29">
        <v>1</v>
      </c>
      <c r="D4" s="30">
        <v>3000</v>
      </c>
      <c r="E4" s="29"/>
      <c r="F4" s="30">
        <f t="shared" ref="F4:F9" si="0">(E4*75)+D4</f>
        <v>3000</v>
      </c>
      <c r="G4" s="30"/>
      <c r="H4" s="30">
        <f>G4/3</f>
        <v>0</v>
      </c>
      <c r="I4" s="40">
        <f t="shared" ref="I4:I48" si="1">F4+H4-$I$50</f>
        <v>-3137.2666666666664</v>
      </c>
      <c r="J4" s="2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" customHeight="1" x14ac:dyDescent="0.25">
      <c r="A5" s="10" t="s">
        <v>114</v>
      </c>
      <c r="B5" s="11">
        <v>11560</v>
      </c>
      <c r="C5" s="7">
        <v>1</v>
      </c>
      <c r="D5" s="9"/>
      <c r="E5" s="7">
        <v>72</v>
      </c>
      <c r="F5" s="9">
        <f t="shared" si="0"/>
        <v>5400</v>
      </c>
      <c r="G5" s="9"/>
      <c r="H5" s="9">
        <f t="shared" ref="H5:H48" si="2">H4</f>
        <v>0</v>
      </c>
      <c r="I5" s="41">
        <f t="shared" si="1"/>
        <v>-737.26666666666642</v>
      </c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7" t="s">
        <v>161</v>
      </c>
      <c r="B6" s="11" t="s">
        <v>162</v>
      </c>
      <c r="C6" s="7">
        <v>1</v>
      </c>
      <c r="D6" s="9"/>
      <c r="E6" s="7">
        <v>48</v>
      </c>
      <c r="F6" s="9">
        <f t="shared" si="0"/>
        <v>3600</v>
      </c>
      <c r="G6" s="9"/>
      <c r="H6" s="9">
        <f t="shared" si="2"/>
        <v>0</v>
      </c>
      <c r="I6" s="41">
        <f t="shared" si="1"/>
        <v>-2537.2666666666664</v>
      </c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28" t="s">
        <v>163</v>
      </c>
      <c r="B7" s="38">
        <v>45569</v>
      </c>
      <c r="C7" s="29">
        <v>2</v>
      </c>
      <c r="D7" s="30">
        <v>3000</v>
      </c>
      <c r="E7" s="29"/>
      <c r="F7" s="30">
        <f t="shared" si="0"/>
        <v>3000</v>
      </c>
      <c r="G7" s="30">
        <v>799</v>
      </c>
      <c r="H7" s="30">
        <f>G7/3</f>
        <v>266.33333333333331</v>
      </c>
      <c r="I7" s="40">
        <f t="shared" si="1"/>
        <v>-2870.9333333333329</v>
      </c>
      <c r="J7" s="2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" customHeight="1" x14ac:dyDescent="0.25">
      <c r="A8" s="7" t="s">
        <v>164</v>
      </c>
      <c r="B8" s="11">
        <v>38613</v>
      </c>
      <c r="C8" s="7">
        <v>2</v>
      </c>
      <c r="D8" s="9"/>
      <c r="E8" s="7">
        <v>21</v>
      </c>
      <c r="F8" s="9">
        <f t="shared" si="0"/>
        <v>1575</v>
      </c>
      <c r="G8" s="9"/>
      <c r="H8" s="9">
        <f t="shared" si="2"/>
        <v>266.33333333333331</v>
      </c>
      <c r="I8" s="41">
        <f t="shared" si="1"/>
        <v>-4295.9333333333334</v>
      </c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7" t="s">
        <v>36</v>
      </c>
      <c r="B9" s="11" t="s">
        <v>37</v>
      </c>
      <c r="C9" s="7">
        <v>2</v>
      </c>
      <c r="D9" s="9"/>
      <c r="E9" s="7">
        <v>24</v>
      </c>
      <c r="F9" s="9">
        <f t="shared" si="0"/>
        <v>1800</v>
      </c>
      <c r="G9" s="9"/>
      <c r="H9" s="9">
        <f t="shared" si="2"/>
        <v>266.33333333333331</v>
      </c>
      <c r="I9" s="41">
        <f t="shared" si="1"/>
        <v>-4070.9333333333329</v>
      </c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29" t="s">
        <v>155</v>
      </c>
      <c r="B10" s="32" t="s">
        <v>156</v>
      </c>
      <c r="C10" s="29">
        <v>3</v>
      </c>
      <c r="D10" s="30">
        <v>6000</v>
      </c>
      <c r="E10" s="29"/>
      <c r="F10" s="30">
        <f>(E10*150)+D10</f>
        <v>6000</v>
      </c>
      <c r="G10" s="30">
        <v>0</v>
      </c>
      <c r="H10" s="30">
        <f>G10/4</f>
        <v>0</v>
      </c>
      <c r="I10" s="40">
        <f t="shared" si="1"/>
        <v>-137.26666666666642</v>
      </c>
      <c r="J10" s="2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" customHeight="1" x14ac:dyDescent="0.25">
      <c r="A11" s="7" t="s">
        <v>165</v>
      </c>
      <c r="B11" s="11">
        <v>44869</v>
      </c>
      <c r="C11" s="7">
        <v>3</v>
      </c>
      <c r="D11" s="9"/>
      <c r="E11" s="7">
        <v>250</v>
      </c>
      <c r="F11" s="9">
        <f t="shared" ref="F11:F39" si="3">(E11*75)+D11</f>
        <v>18750</v>
      </c>
      <c r="G11" s="9"/>
      <c r="H11" s="9">
        <f t="shared" si="2"/>
        <v>0</v>
      </c>
      <c r="I11" s="41">
        <f t="shared" si="1"/>
        <v>12612.733333333334</v>
      </c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7" t="s">
        <v>166</v>
      </c>
      <c r="B12" s="11" t="s">
        <v>50</v>
      </c>
      <c r="C12" s="7">
        <v>3</v>
      </c>
      <c r="D12" s="9"/>
      <c r="E12" s="7">
        <v>238</v>
      </c>
      <c r="F12" s="9">
        <f>(E12*150)+D12</f>
        <v>35700</v>
      </c>
      <c r="G12" s="9"/>
      <c r="H12" s="9">
        <f t="shared" si="2"/>
        <v>0</v>
      </c>
      <c r="I12" s="41">
        <f t="shared" si="1"/>
        <v>29562.733333333334</v>
      </c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7" t="s">
        <v>167</v>
      </c>
      <c r="B13" s="8">
        <v>40068</v>
      </c>
      <c r="C13" s="7">
        <v>3</v>
      </c>
      <c r="D13" s="9"/>
      <c r="E13" s="7">
        <v>249</v>
      </c>
      <c r="F13" s="9">
        <f>(E13*150)+D13</f>
        <v>37350</v>
      </c>
      <c r="G13" s="9"/>
      <c r="H13" s="9">
        <f t="shared" si="2"/>
        <v>0</v>
      </c>
      <c r="I13" s="41">
        <f t="shared" si="1"/>
        <v>31212.733333333334</v>
      </c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28" t="s">
        <v>117</v>
      </c>
      <c r="B14" s="32" t="s">
        <v>118</v>
      </c>
      <c r="C14" s="29">
        <v>4</v>
      </c>
      <c r="D14" s="30">
        <v>6000</v>
      </c>
      <c r="E14" s="29"/>
      <c r="F14" s="30">
        <f t="shared" si="3"/>
        <v>6000</v>
      </c>
      <c r="G14" s="30">
        <v>3794</v>
      </c>
      <c r="H14" s="30">
        <f>G14/4</f>
        <v>948.5</v>
      </c>
      <c r="I14" s="40">
        <f t="shared" si="1"/>
        <v>811.23333333333358</v>
      </c>
      <c r="J14" s="2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" customHeight="1" x14ac:dyDescent="0.25">
      <c r="A15" s="7" t="s">
        <v>148</v>
      </c>
      <c r="B15" s="11" t="s">
        <v>149</v>
      </c>
      <c r="C15" s="7">
        <v>4</v>
      </c>
      <c r="D15" s="9"/>
      <c r="E15" s="7">
        <v>104</v>
      </c>
      <c r="F15" s="9">
        <f t="shared" si="3"/>
        <v>7800</v>
      </c>
      <c r="G15" s="9"/>
      <c r="H15" s="9">
        <f t="shared" si="2"/>
        <v>948.5</v>
      </c>
      <c r="I15" s="41">
        <f t="shared" si="1"/>
        <v>2611.2333333333336</v>
      </c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2" t="s">
        <v>168</v>
      </c>
      <c r="B16" s="37">
        <v>3344</v>
      </c>
      <c r="C16" s="7">
        <v>4</v>
      </c>
      <c r="D16" s="9"/>
      <c r="E16" s="7">
        <v>28</v>
      </c>
      <c r="F16" s="9">
        <f t="shared" si="3"/>
        <v>2100</v>
      </c>
      <c r="G16" s="9"/>
      <c r="H16" s="9">
        <f t="shared" si="2"/>
        <v>948.5</v>
      </c>
      <c r="I16" s="41">
        <f t="shared" si="1"/>
        <v>-3088.7666666666664</v>
      </c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7" t="s">
        <v>132</v>
      </c>
      <c r="B17" s="11" t="s">
        <v>169</v>
      </c>
      <c r="C17" s="2">
        <v>4</v>
      </c>
      <c r="D17" s="9"/>
      <c r="E17" s="7">
        <v>146</v>
      </c>
      <c r="F17" s="9">
        <f t="shared" si="3"/>
        <v>10950</v>
      </c>
      <c r="G17" s="9"/>
      <c r="H17" s="9">
        <f t="shared" si="2"/>
        <v>948.5</v>
      </c>
      <c r="I17" s="41">
        <f t="shared" si="1"/>
        <v>5761.2333333333336</v>
      </c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29" t="s">
        <v>170</v>
      </c>
      <c r="B18" s="32">
        <v>29244</v>
      </c>
      <c r="C18" s="29">
        <v>5</v>
      </c>
      <c r="D18" s="30">
        <v>3000</v>
      </c>
      <c r="E18" s="29"/>
      <c r="F18" s="30">
        <f t="shared" si="3"/>
        <v>3000</v>
      </c>
      <c r="G18" s="30">
        <v>180</v>
      </c>
      <c r="H18" s="30">
        <f>G18/3</f>
        <v>60</v>
      </c>
      <c r="I18" s="40">
        <f t="shared" si="1"/>
        <v>-3077.2666666666664</v>
      </c>
      <c r="J18" s="2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" customHeight="1" x14ac:dyDescent="0.25">
      <c r="A19" s="7" t="s">
        <v>171</v>
      </c>
      <c r="B19" s="11">
        <v>37129</v>
      </c>
      <c r="C19" s="7">
        <v>5</v>
      </c>
      <c r="D19" s="9"/>
      <c r="E19" s="7">
        <v>7</v>
      </c>
      <c r="F19" s="9">
        <f t="shared" si="3"/>
        <v>525</v>
      </c>
      <c r="G19" s="9"/>
      <c r="H19" s="9">
        <f t="shared" si="2"/>
        <v>60</v>
      </c>
      <c r="I19" s="41">
        <f t="shared" si="1"/>
        <v>-5552.2666666666664</v>
      </c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2" t="s">
        <v>82</v>
      </c>
      <c r="B20" s="11" t="s">
        <v>172</v>
      </c>
      <c r="C20" s="7">
        <v>5</v>
      </c>
      <c r="D20" s="9"/>
      <c r="E20" s="7">
        <v>67</v>
      </c>
      <c r="F20" s="9">
        <f t="shared" si="3"/>
        <v>5025</v>
      </c>
      <c r="G20" s="9"/>
      <c r="H20" s="9">
        <f t="shared" si="2"/>
        <v>60</v>
      </c>
      <c r="I20" s="41">
        <f t="shared" si="1"/>
        <v>-1052.2666666666664</v>
      </c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28" t="s">
        <v>40</v>
      </c>
      <c r="B21" s="32" t="s">
        <v>121</v>
      </c>
      <c r="C21" s="29">
        <v>6</v>
      </c>
      <c r="D21" s="30">
        <v>3000</v>
      </c>
      <c r="E21" s="29"/>
      <c r="F21" s="30">
        <f t="shared" si="3"/>
        <v>3000</v>
      </c>
      <c r="G21" s="30">
        <v>360</v>
      </c>
      <c r="H21" s="30">
        <f>G21/3</f>
        <v>120</v>
      </c>
      <c r="I21" s="40">
        <f t="shared" si="1"/>
        <v>-3017.2666666666664</v>
      </c>
      <c r="J21" s="2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" customHeight="1" x14ac:dyDescent="0.25">
      <c r="A22" s="12" t="s">
        <v>173</v>
      </c>
      <c r="B22" s="11" t="s">
        <v>174</v>
      </c>
      <c r="C22" s="7">
        <v>6</v>
      </c>
      <c r="D22" s="9"/>
      <c r="E22" s="7">
        <v>48</v>
      </c>
      <c r="F22" s="9">
        <f t="shared" si="3"/>
        <v>3600</v>
      </c>
      <c r="G22" s="9"/>
      <c r="H22" s="9">
        <f t="shared" si="2"/>
        <v>120</v>
      </c>
      <c r="I22" s="41">
        <f t="shared" si="1"/>
        <v>-2417.2666666666664</v>
      </c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12" t="s">
        <v>75</v>
      </c>
      <c r="B23" s="11" t="s">
        <v>76</v>
      </c>
      <c r="C23" s="7">
        <v>6</v>
      </c>
      <c r="D23" s="9"/>
      <c r="E23" s="7">
        <v>39</v>
      </c>
      <c r="F23" s="9">
        <f t="shared" si="3"/>
        <v>2925</v>
      </c>
      <c r="G23" s="9"/>
      <c r="H23" s="9">
        <f t="shared" si="2"/>
        <v>120</v>
      </c>
      <c r="I23" s="41">
        <f t="shared" si="1"/>
        <v>-3092.2666666666664</v>
      </c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9" t="s">
        <v>68</v>
      </c>
      <c r="B24" s="32" t="s">
        <v>175</v>
      </c>
      <c r="C24" s="29">
        <v>7</v>
      </c>
      <c r="D24" s="30">
        <v>3000</v>
      </c>
      <c r="E24" s="29"/>
      <c r="F24" s="30">
        <f t="shared" si="3"/>
        <v>3000</v>
      </c>
      <c r="G24" s="30">
        <v>969</v>
      </c>
      <c r="H24" s="30">
        <f>G24/3</f>
        <v>323</v>
      </c>
      <c r="I24" s="40">
        <f t="shared" si="1"/>
        <v>-2814.2666666666664</v>
      </c>
      <c r="J24" s="2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" customHeight="1" x14ac:dyDescent="0.25">
      <c r="A25" s="7" t="s">
        <v>176</v>
      </c>
      <c r="B25" s="11">
        <v>11338</v>
      </c>
      <c r="C25" s="7">
        <v>7</v>
      </c>
      <c r="D25" s="9"/>
      <c r="E25" s="7">
        <v>52</v>
      </c>
      <c r="F25" s="9">
        <f t="shared" si="3"/>
        <v>3900</v>
      </c>
      <c r="G25" s="9"/>
      <c r="H25" s="9">
        <f t="shared" si="2"/>
        <v>323</v>
      </c>
      <c r="I25" s="41">
        <f t="shared" si="1"/>
        <v>-1914.2666666666664</v>
      </c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7" t="s">
        <v>145</v>
      </c>
      <c r="B26" s="11" t="s">
        <v>81</v>
      </c>
      <c r="C26" s="7">
        <v>7</v>
      </c>
      <c r="D26" s="9"/>
      <c r="E26" s="7">
        <v>52</v>
      </c>
      <c r="F26" s="9">
        <f t="shared" si="3"/>
        <v>3900</v>
      </c>
      <c r="G26" s="9"/>
      <c r="H26" s="9">
        <f t="shared" si="2"/>
        <v>323</v>
      </c>
      <c r="I26" s="41">
        <f t="shared" si="1"/>
        <v>-1914.2666666666664</v>
      </c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29" t="s">
        <v>177</v>
      </c>
      <c r="B27" s="32">
        <v>52257</v>
      </c>
      <c r="C27" s="29">
        <v>8</v>
      </c>
      <c r="D27" s="30">
        <v>3000</v>
      </c>
      <c r="E27" s="29"/>
      <c r="F27" s="30">
        <f t="shared" si="3"/>
        <v>3000</v>
      </c>
      <c r="G27" s="30">
        <v>639</v>
      </c>
      <c r="H27" s="30">
        <f>G27/3</f>
        <v>213</v>
      </c>
      <c r="I27" s="40">
        <f t="shared" si="1"/>
        <v>-2924.2666666666664</v>
      </c>
      <c r="J27" s="2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" customHeight="1" x14ac:dyDescent="0.25">
      <c r="A28" s="7" t="s">
        <v>69</v>
      </c>
      <c r="B28" s="11">
        <v>2167</v>
      </c>
      <c r="C28" s="7">
        <v>8</v>
      </c>
      <c r="D28" s="9"/>
      <c r="E28" s="7">
        <v>59</v>
      </c>
      <c r="F28" s="9">
        <f t="shared" si="3"/>
        <v>4425</v>
      </c>
      <c r="G28" s="9"/>
      <c r="H28" s="9">
        <f t="shared" si="2"/>
        <v>213</v>
      </c>
      <c r="I28" s="41">
        <f t="shared" si="1"/>
        <v>-1499.2666666666664</v>
      </c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5">
      <c r="A29" s="12" t="s">
        <v>178</v>
      </c>
      <c r="B29" s="37">
        <v>24859</v>
      </c>
      <c r="C29" s="7">
        <v>8</v>
      </c>
      <c r="D29" s="9"/>
      <c r="E29" s="7">
        <v>22</v>
      </c>
      <c r="F29" s="9">
        <f t="shared" si="3"/>
        <v>1650</v>
      </c>
      <c r="G29" s="9"/>
      <c r="H29" s="9">
        <f t="shared" si="2"/>
        <v>213</v>
      </c>
      <c r="I29" s="41">
        <f t="shared" si="1"/>
        <v>-4274.2666666666664</v>
      </c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28" t="s">
        <v>179</v>
      </c>
      <c r="B30" s="32">
        <v>11527</v>
      </c>
      <c r="C30" s="29">
        <v>9</v>
      </c>
      <c r="D30" s="30">
        <v>3000</v>
      </c>
      <c r="E30" s="29"/>
      <c r="F30" s="30">
        <f t="shared" si="3"/>
        <v>3000</v>
      </c>
      <c r="G30" s="30">
        <v>617</v>
      </c>
      <c r="H30" s="30">
        <f>G30/3</f>
        <v>205.66666666666666</v>
      </c>
      <c r="I30" s="40">
        <f t="shared" si="1"/>
        <v>-2931.6</v>
      </c>
      <c r="J30" s="2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" customHeight="1" x14ac:dyDescent="0.25">
      <c r="A31" s="7" t="s">
        <v>180</v>
      </c>
      <c r="B31" s="37">
        <v>32717</v>
      </c>
      <c r="C31" s="7">
        <v>9</v>
      </c>
      <c r="D31" s="9"/>
      <c r="E31" s="7">
        <v>74</v>
      </c>
      <c r="F31" s="9">
        <f t="shared" si="3"/>
        <v>5550</v>
      </c>
      <c r="G31" s="9"/>
      <c r="H31" s="9">
        <f t="shared" si="2"/>
        <v>205.66666666666666</v>
      </c>
      <c r="I31" s="41">
        <f t="shared" si="1"/>
        <v>-381.59999999999945</v>
      </c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7" t="s">
        <v>181</v>
      </c>
      <c r="B32" s="11" t="s">
        <v>182</v>
      </c>
      <c r="C32" s="7">
        <v>9</v>
      </c>
      <c r="D32" s="9"/>
      <c r="E32" s="7">
        <v>69</v>
      </c>
      <c r="F32" s="9">
        <f t="shared" si="3"/>
        <v>5175</v>
      </c>
      <c r="G32" s="9"/>
      <c r="H32" s="9">
        <f t="shared" si="2"/>
        <v>205.66666666666666</v>
      </c>
      <c r="I32" s="41">
        <f t="shared" si="1"/>
        <v>-756.59999999999945</v>
      </c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29" t="s">
        <v>73</v>
      </c>
      <c r="B33" s="32" t="s">
        <v>141</v>
      </c>
      <c r="C33" s="29">
        <v>10</v>
      </c>
      <c r="D33" s="30">
        <v>3000</v>
      </c>
      <c r="E33" s="29"/>
      <c r="F33" s="30">
        <f t="shared" si="3"/>
        <v>3000</v>
      </c>
      <c r="G33" s="30">
        <v>496</v>
      </c>
      <c r="H33" s="30">
        <f>G33/3</f>
        <v>165.33333333333334</v>
      </c>
      <c r="I33" s="40">
        <f t="shared" si="1"/>
        <v>-2971.9333333333329</v>
      </c>
      <c r="J33" s="2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" customHeight="1" x14ac:dyDescent="0.25">
      <c r="A34" s="12" t="s">
        <v>25</v>
      </c>
      <c r="B34" s="11" t="s">
        <v>86</v>
      </c>
      <c r="C34" s="7">
        <v>10</v>
      </c>
      <c r="D34" s="9"/>
      <c r="E34" s="7">
        <v>18</v>
      </c>
      <c r="F34" s="9">
        <f t="shared" si="3"/>
        <v>1350</v>
      </c>
      <c r="G34" s="9"/>
      <c r="H34" s="9">
        <f t="shared" si="2"/>
        <v>165.33333333333334</v>
      </c>
      <c r="I34" s="41">
        <f t="shared" si="1"/>
        <v>-4621.9333333333334</v>
      </c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7" t="s">
        <v>119</v>
      </c>
      <c r="B35" s="11" t="s">
        <v>120</v>
      </c>
      <c r="C35" s="7">
        <v>10</v>
      </c>
      <c r="D35" s="9"/>
      <c r="E35" s="7">
        <v>79</v>
      </c>
      <c r="F35" s="9">
        <f t="shared" si="3"/>
        <v>5925</v>
      </c>
      <c r="G35" s="9"/>
      <c r="H35" s="9">
        <f t="shared" si="2"/>
        <v>165.33333333333334</v>
      </c>
      <c r="I35" s="41">
        <f t="shared" si="1"/>
        <v>-46.933333333333394</v>
      </c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28" t="s">
        <v>17</v>
      </c>
      <c r="B36" s="32">
        <v>39622</v>
      </c>
      <c r="C36" s="29">
        <v>11</v>
      </c>
      <c r="D36" s="30">
        <v>3000</v>
      </c>
      <c r="E36" s="29"/>
      <c r="F36" s="30">
        <f t="shared" si="3"/>
        <v>3000</v>
      </c>
      <c r="G36" s="30">
        <v>308</v>
      </c>
      <c r="H36" s="30">
        <f>G36/3</f>
        <v>102.66666666666667</v>
      </c>
      <c r="I36" s="40">
        <f t="shared" si="1"/>
        <v>-3034.6</v>
      </c>
      <c r="J36" s="2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" customHeight="1" x14ac:dyDescent="0.25">
      <c r="A37" s="7" t="s">
        <v>157</v>
      </c>
      <c r="B37" s="11">
        <v>2767</v>
      </c>
      <c r="C37" s="7">
        <v>11</v>
      </c>
      <c r="D37" s="9"/>
      <c r="E37" s="7">
        <v>2</v>
      </c>
      <c r="F37" s="9">
        <f t="shared" si="3"/>
        <v>150</v>
      </c>
      <c r="G37" s="9"/>
      <c r="H37" s="9">
        <f t="shared" si="2"/>
        <v>102.66666666666667</v>
      </c>
      <c r="I37" s="41">
        <f t="shared" si="1"/>
        <v>-5884.5999999999995</v>
      </c>
      <c r="J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7" t="s">
        <v>39</v>
      </c>
      <c r="B38" s="11" t="s">
        <v>183</v>
      </c>
      <c r="C38" s="7">
        <v>11</v>
      </c>
      <c r="D38" s="9"/>
      <c r="E38" s="7">
        <v>69</v>
      </c>
      <c r="F38" s="9">
        <f t="shared" si="3"/>
        <v>5175</v>
      </c>
      <c r="G38" s="9"/>
      <c r="H38" s="9">
        <f t="shared" si="2"/>
        <v>102.66666666666667</v>
      </c>
      <c r="I38" s="41">
        <f t="shared" si="1"/>
        <v>-859.59999999999945</v>
      </c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28" t="s">
        <v>184</v>
      </c>
      <c r="B39" s="32">
        <v>20822</v>
      </c>
      <c r="C39" s="29">
        <v>12</v>
      </c>
      <c r="D39" s="30">
        <v>6000</v>
      </c>
      <c r="E39" s="29"/>
      <c r="F39" s="30">
        <f t="shared" si="3"/>
        <v>6000</v>
      </c>
      <c r="G39" s="30">
        <v>1024</v>
      </c>
      <c r="H39" s="30">
        <f>G39/4</f>
        <v>256</v>
      </c>
      <c r="I39" s="40">
        <f t="shared" si="1"/>
        <v>118.73333333333358</v>
      </c>
      <c r="J39" s="2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" customHeight="1" x14ac:dyDescent="0.25">
      <c r="A40" s="7" t="s">
        <v>185</v>
      </c>
      <c r="B40" s="11" t="s">
        <v>186</v>
      </c>
      <c r="C40" s="7">
        <v>12</v>
      </c>
      <c r="D40" s="9"/>
      <c r="E40" s="7">
        <v>7</v>
      </c>
      <c r="F40" s="9">
        <f>(E40*150)+D40</f>
        <v>1050</v>
      </c>
      <c r="G40" s="9"/>
      <c r="H40" s="9">
        <f t="shared" si="2"/>
        <v>256</v>
      </c>
      <c r="I40" s="41">
        <f t="shared" si="1"/>
        <v>-4831.2666666666664</v>
      </c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7" t="s">
        <v>33</v>
      </c>
      <c r="B41" s="11" t="s">
        <v>187</v>
      </c>
      <c r="C41" s="7">
        <v>12</v>
      </c>
      <c r="D41" s="9"/>
      <c r="E41" s="7">
        <v>73</v>
      </c>
      <c r="F41" s="9">
        <f t="shared" ref="F41:F48" si="4">(E41*75)+D41</f>
        <v>5475</v>
      </c>
      <c r="G41" s="9"/>
      <c r="H41" s="9">
        <f t="shared" si="2"/>
        <v>256</v>
      </c>
      <c r="I41" s="41">
        <f t="shared" si="1"/>
        <v>-406.26666666666642</v>
      </c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7" t="s">
        <v>188</v>
      </c>
      <c r="B42" s="11">
        <v>45765</v>
      </c>
      <c r="C42" s="7">
        <v>12</v>
      </c>
      <c r="D42" s="9"/>
      <c r="E42" s="7">
        <v>89</v>
      </c>
      <c r="F42" s="9">
        <f t="shared" si="4"/>
        <v>6675</v>
      </c>
      <c r="G42" s="9"/>
      <c r="H42" s="9">
        <f t="shared" si="2"/>
        <v>256</v>
      </c>
      <c r="I42" s="41">
        <f t="shared" si="1"/>
        <v>793.73333333333358</v>
      </c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28" t="s">
        <v>113</v>
      </c>
      <c r="B43" s="32">
        <v>11414</v>
      </c>
      <c r="C43" s="29">
        <v>13</v>
      </c>
      <c r="D43" s="30">
        <v>9000</v>
      </c>
      <c r="E43" s="29"/>
      <c r="F43" s="30">
        <f t="shared" si="4"/>
        <v>9000</v>
      </c>
      <c r="G43" s="30">
        <v>891</v>
      </c>
      <c r="H43" s="30">
        <f>G43/6</f>
        <v>148.5</v>
      </c>
      <c r="I43" s="40">
        <f t="shared" si="1"/>
        <v>3011.2333333333336</v>
      </c>
      <c r="J43" s="2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" customHeight="1" x14ac:dyDescent="0.25">
      <c r="A44" s="7" t="s">
        <v>189</v>
      </c>
      <c r="B44" s="11" t="s">
        <v>29</v>
      </c>
      <c r="C44" s="7">
        <v>13</v>
      </c>
      <c r="D44" s="9"/>
      <c r="E44" s="7">
        <v>95</v>
      </c>
      <c r="F44" s="9">
        <f t="shared" si="4"/>
        <v>7125</v>
      </c>
      <c r="G44" s="9"/>
      <c r="H44" s="9">
        <f t="shared" si="2"/>
        <v>148.5</v>
      </c>
      <c r="I44" s="41">
        <f t="shared" si="1"/>
        <v>1136.2333333333336</v>
      </c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7" t="s">
        <v>190</v>
      </c>
      <c r="B45" s="11" t="s">
        <v>191</v>
      </c>
      <c r="C45" s="7">
        <v>13</v>
      </c>
      <c r="D45" s="9"/>
      <c r="E45" s="7">
        <v>129</v>
      </c>
      <c r="F45" s="9">
        <f t="shared" si="4"/>
        <v>9675</v>
      </c>
      <c r="G45" s="9"/>
      <c r="H45" s="9">
        <f t="shared" si="2"/>
        <v>148.5</v>
      </c>
      <c r="I45" s="41">
        <f t="shared" si="1"/>
        <v>3686.2333333333336</v>
      </c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12" t="s">
        <v>192</v>
      </c>
      <c r="B46" s="11" t="s">
        <v>95</v>
      </c>
      <c r="C46" s="7">
        <v>14</v>
      </c>
      <c r="D46" s="9"/>
      <c r="E46" s="7">
        <v>50</v>
      </c>
      <c r="F46" s="9">
        <f t="shared" si="4"/>
        <v>3750</v>
      </c>
      <c r="G46" s="9"/>
      <c r="H46" s="9">
        <f t="shared" si="2"/>
        <v>148.5</v>
      </c>
      <c r="I46" s="41">
        <f t="shared" si="1"/>
        <v>-2238.7666666666664</v>
      </c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7" t="s">
        <v>193</v>
      </c>
      <c r="B47" s="37">
        <v>11423</v>
      </c>
      <c r="C47" s="7">
        <v>14</v>
      </c>
      <c r="D47" s="9"/>
      <c r="E47" s="7">
        <v>2</v>
      </c>
      <c r="F47" s="9">
        <f t="shared" si="4"/>
        <v>150</v>
      </c>
      <c r="G47" s="9"/>
      <c r="H47" s="9">
        <f t="shared" si="2"/>
        <v>148.5</v>
      </c>
      <c r="I47" s="41">
        <f t="shared" si="1"/>
        <v>-5838.7666666666664</v>
      </c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7" t="s">
        <v>194</v>
      </c>
      <c r="B48" s="11" t="s">
        <v>195</v>
      </c>
      <c r="C48" s="7">
        <v>14</v>
      </c>
      <c r="D48" s="9"/>
      <c r="E48" s="7">
        <v>52</v>
      </c>
      <c r="F48" s="9">
        <f t="shared" si="4"/>
        <v>3900</v>
      </c>
      <c r="G48" s="9"/>
      <c r="H48" s="9">
        <f t="shared" si="2"/>
        <v>148.5</v>
      </c>
      <c r="I48" s="41">
        <f t="shared" si="1"/>
        <v>-2088.7666666666664</v>
      </c>
      <c r="J48" s="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16"/>
      <c r="B49" s="16"/>
      <c r="C49" s="16"/>
      <c r="D49" s="17"/>
      <c r="E49" s="16"/>
      <c r="F49" s="17">
        <f>SUM(F4:F48)</f>
        <v>266100</v>
      </c>
      <c r="G49" s="17"/>
      <c r="H49" s="17">
        <f>SUM(H4:H48)</f>
        <v>10077</v>
      </c>
      <c r="I49" s="17">
        <f>F49+H49</f>
        <v>276177</v>
      </c>
      <c r="J49" s="1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16"/>
      <c r="B50" s="16"/>
      <c r="C50" s="16"/>
      <c r="D50" s="17"/>
      <c r="E50" s="16"/>
      <c r="F50" s="17"/>
      <c r="G50" s="17"/>
      <c r="H50" s="18" t="s">
        <v>53</v>
      </c>
      <c r="I50" s="17">
        <f>I49/(COUNTIF(A4:A48,"*"))</f>
        <v>6137.2666666666664</v>
      </c>
      <c r="J50" s="1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3"/>
      <c r="E51" s="2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3"/>
      <c r="E52" s="2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3"/>
      <c r="E53" s="2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3"/>
      <c r="E54" s="2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3"/>
      <c r="E55" s="2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3"/>
      <c r="E56" s="2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3"/>
      <c r="E57" s="2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3"/>
      <c r="E58" s="2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3"/>
      <c r="E59" s="2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3"/>
      <c r="E60" s="2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3"/>
      <c r="E61" s="2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3"/>
      <c r="E62" s="2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3"/>
      <c r="E63" s="2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3"/>
      <c r="E64" s="2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3"/>
      <c r="E65" s="2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3"/>
      <c r="E66" s="2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3"/>
      <c r="E67" s="2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3"/>
      <c r="E68" s="2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3"/>
      <c r="E69" s="2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3"/>
      <c r="E70" s="2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3"/>
      <c r="E71" s="2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3"/>
      <c r="E72" s="2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3"/>
      <c r="E73" s="2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3"/>
      <c r="E74" s="2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3"/>
      <c r="E75" s="2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3"/>
      <c r="E76" s="2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3"/>
      <c r="E77" s="2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3"/>
      <c r="E78" s="2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3"/>
      <c r="E79" s="2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3"/>
      <c r="E80" s="2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3"/>
      <c r="E81" s="2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3"/>
      <c r="E82" s="2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3"/>
      <c r="E83" s="2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3"/>
      <c r="E84" s="2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3"/>
      <c r="E85" s="2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3"/>
      <c r="E86" s="2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3"/>
      <c r="E87" s="2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</sheetData>
  <autoFilter ref="A3:J48" xr:uid="{00000000-0009-0000-0000-000003000000}">
    <sortState xmlns:xlrd2="http://schemas.microsoft.com/office/spreadsheetml/2017/richdata2" ref="A3:J48">
      <sortCondition ref="C3:C48"/>
    </sortState>
  </autoFilter>
  <conditionalFormatting sqref="I5:I6 I8:I9 I11:I17 I19:I20 I22:I23 I25:I26 I28:I29 I31:I32 I34:I35 I37:I48">
    <cfRule type="cellIs" dxfId="0" priority="1" operator="lessThan">
      <formula>0</formula>
    </cfRule>
  </conditionalFormatting>
  <pageMargins left="0.7" right="0.7" top="0.75" bottom="0.75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Y997"/>
  <sheetViews>
    <sheetView tabSelected="1" workbookViewId="0">
      <selection activeCell="E13" sqref="E13"/>
    </sheetView>
  </sheetViews>
  <sheetFormatPr defaultColWidth="14.42578125" defaultRowHeight="15" customHeight="1" x14ac:dyDescent="0.25"/>
  <cols>
    <col min="1" max="1" width="20.140625" customWidth="1"/>
    <col min="2" max="2" width="14.7109375" style="44" customWidth="1"/>
    <col min="3" max="3" width="8.85546875" customWidth="1"/>
    <col min="4" max="4" width="10" customWidth="1"/>
    <col min="5" max="5" width="11.140625" customWidth="1"/>
    <col min="6" max="6" width="10.7109375" customWidth="1"/>
    <col min="7" max="7" width="11.28515625" customWidth="1"/>
    <col min="8" max="8" width="13" customWidth="1"/>
    <col min="9" max="9" width="11.42578125" customWidth="1"/>
    <col min="10" max="10" width="35.140625" customWidth="1"/>
    <col min="11" max="25" width="8.85546875" customWidth="1"/>
  </cols>
  <sheetData>
    <row r="1" spans="1:25" ht="31.5" x14ac:dyDescent="0.25">
      <c r="A1" s="1" t="s">
        <v>196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5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 x14ac:dyDescent="0.25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 x14ac:dyDescent="0.25">
      <c r="A4" s="29" t="s">
        <v>197</v>
      </c>
      <c r="B4" s="32">
        <v>11477</v>
      </c>
      <c r="C4" s="29" t="s">
        <v>198</v>
      </c>
      <c r="D4" s="30">
        <v>18000</v>
      </c>
      <c r="E4" s="29"/>
      <c r="F4" s="30">
        <f t="shared" ref="F4:F103" si="0">(E4*75)+D4</f>
        <v>18000</v>
      </c>
      <c r="G4" s="30">
        <v>1901</v>
      </c>
      <c r="H4" s="30">
        <f>G4/12</f>
        <v>158.41666666666666</v>
      </c>
      <c r="I4" s="40">
        <f t="shared" ref="I4:I104" si="1">F4+H4-$I$106</f>
        <v>12529.129537953797</v>
      </c>
      <c r="J4" s="2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customHeight="1" x14ac:dyDescent="0.25">
      <c r="A5" s="7" t="s">
        <v>108</v>
      </c>
      <c r="B5" s="11">
        <v>3860</v>
      </c>
      <c r="C5" s="7" t="s">
        <v>198</v>
      </c>
      <c r="D5" s="9"/>
      <c r="E5" s="7">
        <v>55</v>
      </c>
      <c r="F5" s="9">
        <f t="shared" si="0"/>
        <v>4125</v>
      </c>
      <c r="G5" s="9"/>
      <c r="H5" s="9">
        <f t="shared" ref="H5:H15" si="2">H4</f>
        <v>158.41666666666666</v>
      </c>
      <c r="I5" s="41">
        <f t="shared" si="1"/>
        <v>-1345.870462046204</v>
      </c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 x14ac:dyDescent="0.25">
      <c r="A6" s="7" t="s">
        <v>199</v>
      </c>
      <c r="B6" s="11">
        <v>26165</v>
      </c>
      <c r="C6" s="7" t="s">
        <v>198</v>
      </c>
      <c r="D6" s="9"/>
      <c r="E6" s="7">
        <v>55</v>
      </c>
      <c r="F6" s="9">
        <f t="shared" si="0"/>
        <v>4125</v>
      </c>
      <c r="G6" s="9"/>
      <c r="H6" s="9">
        <f t="shared" si="2"/>
        <v>158.41666666666666</v>
      </c>
      <c r="I6" s="41">
        <f t="shared" si="1"/>
        <v>-1345.870462046204</v>
      </c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25">
      <c r="A7" s="7" t="s">
        <v>200</v>
      </c>
      <c r="B7" s="11" t="s">
        <v>201</v>
      </c>
      <c r="C7" s="7" t="s">
        <v>202</v>
      </c>
      <c r="D7" s="9"/>
      <c r="E7" s="7">
        <v>80</v>
      </c>
      <c r="F7" s="9">
        <f t="shared" si="0"/>
        <v>6000</v>
      </c>
      <c r="G7" s="9"/>
      <c r="H7" s="9">
        <f t="shared" si="2"/>
        <v>158.41666666666666</v>
      </c>
      <c r="I7" s="41">
        <f t="shared" si="1"/>
        <v>529.12953795379599</v>
      </c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5">
      <c r="A8" s="7" t="s">
        <v>147</v>
      </c>
      <c r="B8" s="11">
        <v>4420</v>
      </c>
      <c r="C8" s="7" t="s">
        <v>202</v>
      </c>
      <c r="D8" s="9"/>
      <c r="E8" s="7">
        <v>29</v>
      </c>
      <c r="F8" s="9">
        <f t="shared" si="0"/>
        <v>2175</v>
      </c>
      <c r="G8" s="9"/>
      <c r="H8" s="9">
        <f t="shared" si="2"/>
        <v>158.41666666666666</v>
      </c>
      <c r="I8" s="41">
        <f t="shared" si="1"/>
        <v>-3295.8704620462045</v>
      </c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5">
      <c r="A9" s="7" t="s">
        <v>139</v>
      </c>
      <c r="B9" s="11">
        <v>26320</v>
      </c>
      <c r="C9" s="7" t="s">
        <v>202</v>
      </c>
      <c r="D9" s="9"/>
      <c r="E9" s="7">
        <v>31</v>
      </c>
      <c r="F9" s="9">
        <f t="shared" si="0"/>
        <v>2325</v>
      </c>
      <c r="G9" s="9"/>
      <c r="H9" s="9">
        <f t="shared" si="2"/>
        <v>158.41666666666666</v>
      </c>
      <c r="I9" s="41">
        <f t="shared" si="1"/>
        <v>-3145.8704620462045</v>
      </c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 x14ac:dyDescent="0.25">
      <c r="A10" s="7" t="s">
        <v>203</v>
      </c>
      <c r="B10" s="8" t="s">
        <v>204</v>
      </c>
      <c r="C10" s="7" t="s">
        <v>205</v>
      </c>
      <c r="D10" s="9"/>
      <c r="E10" s="7">
        <v>71</v>
      </c>
      <c r="F10" s="9">
        <f t="shared" si="0"/>
        <v>5325</v>
      </c>
      <c r="G10" s="9"/>
      <c r="H10" s="9">
        <f t="shared" si="2"/>
        <v>158.41666666666666</v>
      </c>
      <c r="I10" s="41">
        <f t="shared" si="1"/>
        <v>-145.87046204620401</v>
      </c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25">
      <c r="A11" s="7" t="s">
        <v>148</v>
      </c>
      <c r="B11" s="11" t="s">
        <v>149</v>
      </c>
      <c r="C11" s="7" t="s">
        <v>205</v>
      </c>
      <c r="D11" s="9"/>
      <c r="E11" s="7">
        <v>13</v>
      </c>
      <c r="F11" s="9">
        <f t="shared" si="0"/>
        <v>975</v>
      </c>
      <c r="G11" s="9"/>
      <c r="H11" s="9">
        <f t="shared" si="2"/>
        <v>158.41666666666666</v>
      </c>
      <c r="I11" s="41">
        <f t="shared" si="1"/>
        <v>-4495.870462046204</v>
      </c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25">
      <c r="A12" s="12" t="s">
        <v>206</v>
      </c>
      <c r="B12" s="11">
        <v>21402</v>
      </c>
      <c r="C12" s="7" t="s">
        <v>205</v>
      </c>
      <c r="D12" s="9"/>
      <c r="E12" s="7">
        <v>18</v>
      </c>
      <c r="F12" s="9">
        <f t="shared" si="0"/>
        <v>1350</v>
      </c>
      <c r="G12" s="9"/>
      <c r="H12" s="9">
        <f t="shared" si="2"/>
        <v>158.41666666666666</v>
      </c>
      <c r="I12" s="41">
        <f t="shared" si="1"/>
        <v>-4120.870462046204</v>
      </c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5">
      <c r="A13" s="7" t="s">
        <v>207</v>
      </c>
      <c r="B13" s="11">
        <v>1350</v>
      </c>
      <c r="C13" s="7" t="s">
        <v>208</v>
      </c>
      <c r="D13" s="9"/>
      <c r="E13" s="7">
        <v>7</v>
      </c>
      <c r="F13" s="9">
        <f t="shared" si="0"/>
        <v>525</v>
      </c>
      <c r="G13" s="9"/>
      <c r="H13" s="9">
        <f t="shared" si="2"/>
        <v>158.41666666666666</v>
      </c>
      <c r="I13" s="41">
        <f t="shared" si="1"/>
        <v>-4945.870462046204</v>
      </c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5">
      <c r="A14" s="7" t="s">
        <v>209</v>
      </c>
      <c r="B14" s="11">
        <v>2375</v>
      </c>
      <c r="C14" s="7" t="s">
        <v>208</v>
      </c>
      <c r="D14" s="9"/>
      <c r="E14" s="7">
        <v>12</v>
      </c>
      <c r="F14" s="9">
        <f t="shared" si="0"/>
        <v>900</v>
      </c>
      <c r="G14" s="9"/>
      <c r="H14" s="9">
        <f t="shared" si="2"/>
        <v>158.41666666666666</v>
      </c>
      <c r="I14" s="41">
        <f t="shared" si="1"/>
        <v>-4570.870462046204</v>
      </c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25">
      <c r="A15" s="7" t="s">
        <v>210</v>
      </c>
      <c r="B15" s="11">
        <v>45765</v>
      </c>
      <c r="C15" s="7" t="s">
        <v>208</v>
      </c>
      <c r="D15" s="9"/>
      <c r="E15" s="7">
        <v>80</v>
      </c>
      <c r="F15" s="9">
        <f t="shared" si="0"/>
        <v>6000</v>
      </c>
      <c r="G15" s="9"/>
      <c r="H15" s="9">
        <f t="shared" si="2"/>
        <v>158.41666666666666</v>
      </c>
      <c r="I15" s="41">
        <f t="shared" si="1"/>
        <v>529.12953795379599</v>
      </c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customHeight="1" x14ac:dyDescent="0.25">
      <c r="A16" s="34" t="s">
        <v>98</v>
      </c>
      <c r="B16" s="36" t="s">
        <v>99</v>
      </c>
      <c r="C16" s="29" t="s">
        <v>211</v>
      </c>
      <c r="D16" s="30">
        <v>21000</v>
      </c>
      <c r="E16" s="29"/>
      <c r="F16" s="30">
        <f t="shared" si="0"/>
        <v>21000</v>
      </c>
      <c r="G16" s="30">
        <v>4902</v>
      </c>
      <c r="H16" s="30">
        <f>G16/13</f>
        <v>377.07692307692309</v>
      </c>
      <c r="I16" s="40">
        <f t="shared" si="1"/>
        <v>15747.789794364051</v>
      </c>
      <c r="J16" s="2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" customHeight="1" x14ac:dyDescent="0.25">
      <c r="A17" s="7" t="s">
        <v>212</v>
      </c>
      <c r="B17" s="11" t="s">
        <v>116</v>
      </c>
      <c r="C17" s="7" t="s">
        <v>211</v>
      </c>
      <c r="D17" s="9"/>
      <c r="E17" s="7">
        <v>40</v>
      </c>
      <c r="F17" s="9">
        <f t="shared" si="0"/>
        <v>3000</v>
      </c>
      <c r="G17" s="9"/>
      <c r="H17" s="9">
        <f t="shared" ref="H17:H28" si="3">H16</f>
        <v>377.07692307692309</v>
      </c>
      <c r="I17" s="41">
        <f t="shared" si="1"/>
        <v>-2252.2102056359481</v>
      </c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customHeight="1" x14ac:dyDescent="0.25">
      <c r="A18" s="7" t="s">
        <v>213</v>
      </c>
      <c r="B18" s="11" t="s">
        <v>186</v>
      </c>
      <c r="C18" s="7" t="s">
        <v>211</v>
      </c>
      <c r="D18" s="9"/>
      <c r="E18" s="7">
        <v>41</v>
      </c>
      <c r="F18" s="9">
        <f t="shared" si="0"/>
        <v>3075</v>
      </c>
      <c r="G18" s="9"/>
      <c r="H18" s="9">
        <f t="shared" si="3"/>
        <v>377.07692307692309</v>
      </c>
      <c r="I18" s="41">
        <f t="shared" si="1"/>
        <v>-2177.2102056359481</v>
      </c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5">
      <c r="A19" s="7" t="s">
        <v>161</v>
      </c>
      <c r="B19" s="11" t="s">
        <v>162</v>
      </c>
      <c r="C19" s="7" t="s">
        <v>214</v>
      </c>
      <c r="D19" s="9"/>
      <c r="E19" s="7">
        <v>40</v>
      </c>
      <c r="F19" s="9">
        <f t="shared" si="0"/>
        <v>3000</v>
      </c>
      <c r="G19" s="9"/>
      <c r="H19" s="9">
        <f t="shared" si="3"/>
        <v>377.07692307692309</v>
      </c>
      <c r="I19" s="41">
        <f t="shared" si="1"/>
        <v>-2252.2102056359481</v>
      </c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 x14ac:dyDescent="0.25">
      <c r="A20" s="7" t="s">
        <v>42</v>
      </c>
      <c r="B20" s="11" t="s">
        <v>43</v>
      </c>
      <c r="C20" s="7" t="s">
        <v>214</v>
      </c>
      <c r="D20" s="9"/>
      <c r="E20" s="7">
        <v>40</v>
      </c>
      <c r="F20" s="9">
        <f t="shared" si="0"/>
        <v>3000</v>
      </c>
      <c r="G20" s="9"/>
      <c r="H20" s="9">
        <f t="shared" si="3"/>
        <v>377.07692307692309</v>
      </c>
      <c r="I20" s="41">
        <f t="shared" si="1"/>
        <v>-2252.2102056359481</v>
      </c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25">
      <c r="A21" s="7" t="s">
        <v>215</v>
      </c>
      <c r="B21" s="11" t="s">
        <v>216</v>
      </c>
      <c r="C21" s="7" t="s">
        <v>214</v>
      </c>
      <c r="D21" s="9"/>
      <c r="E21" s="7">
        <v>97</v>
      </c>
      <c r="F21" s="9">
        <f t="shared" si="0"/>
        <v>7275</v>
      </c>
      <c r="G21" s="9"/>
      <c r="H21" s="9">
        <f t="shared" si="3"/>
        <v>377.07692307692309</v>
      </c>
      <c r="I21" s="41">
        <f t="shared" si="1"/>
        <v>2022.7897943640519</v>
      </c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 x14ac:dyDescent="0.25">
      <c r="A22" s="7" t="s">
        <v>217</v>
      </c>
      <c r="B22" s="11">
        <v>11490</v>
      </c>
      <c r="C22" s="7" t="s">
        <v>218</v>
      </c>
      <c r="D22" s="9"/>
      <c r="E22" s="7">
        <v>27</v>
      </c>
      <c r="F22" s="9">
        <f t="shared" si="0"/>
        <v>2025</v>
      </c>
      <c r="G22" s="9"/>
      <c r="H22" s="9">
        <f t="shared" si="3"/>
        <v>377.07692307692309</v>
      </c>
      <c r="I22" s="41">
        <f t="shared" si="1"/>
        <v>-3227.2102056359481</v>
      </c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 x14ac:dyDescent="0.25">
      <c r="A23" s="7" t="s">
        <v>219</v>
      </c>
      <c r="B23" s="11">
        <v>11483</v>
      </c>
      <c r="C23" s="7" t="s">
        <v>218</v>
      </c>
      <c r="D23" s="9"/>
      <c r="E23" s="7">
        <v>40</v>
      </c>
      <c r="F23" s="9">
        <f t="shared" si="0"/>
        <v>3000</v>
      </c>
      <c r="G23" s="9"/>
      <c r="H23" s="9">
        <f t="shared" si="3"/>
        <v>377.07692307692309</v>
      </c>
      <c r="I23" s="41">
        <f t="shared" si="1"/>
        <v>-2252.2102056359481</v>
      </c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5">
      <c r="A24" s="7" t="s">
        <v>220</v>
      </c>
      <c r="B24" s="11" t="s">
        <v>221</v>
      </c>
      <c r="C24" s="7" t="s">
        <v>218</v>
      </c>
      <c r="D24" s="9"/>
      <c r="E24" s="7">
        <v>40</v>
      </c>
      <c r="F24" s="9">
        <f t="shared" si="0"/>
        <v>3000</v>
      </c>
      <c r="G24" s="9"/>
      <c r="H24" s="9">
        <f t="shared" si="3"/>
        <v>377.07692307692309</v>
      </c>
      <c r="I24" s="41">
        <f t="shared" si="1"/>
        <v>-2252.2102056359481</v>
      </c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 customHeight="1" x14ac:dyDescent="0.25">
      <c r="A25" s="7" t="s">
        <v>222</v>
      </c>
      <c r="B25" s="11" t="s">
        <v>223</v>
      </c>
      <c r="C25" s="7" t="s">
        <v>224</v>
      </c>
      <c r="D25" s="9"/>
      <c r="E25" s="7">
        <v>18</v>
      </c>
      <c r="F25" s="9">
        <f t="shared" si="0"/>
        <v>1350</v>
      </c>
      <c r="G25" s="9"/>
      <c r="H25" s="9">
        <f t="shared" si="3"/>
        <v>377.07692307692309</v>
      </c>
      <c r="I25" s="41">
        <f t="shared" si="1"/>
        <v>-3902.2102056359481</v>
      </c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25">
      <c r="A26" s="7" t="s">
        <v>39</v>
      </c>
      <c r="B26" s="11" t="s">
        <v>183</v>
      </c>
      <c r="C26" s="7" t="s">
        <v>224</v>
      </c>
      <c r="D26" s="9"/>
      <c r="E26" s="7">
        <v>37</v>
      </c>
      <c r="F26" s="9">
        <f t="shared" si="0"/>
        <v>2775</v>
      </c>
      <c r="G26" s="9"/>
      <c r="H26" s="9">
        <f t="shared" si="3"/>
        <v>377.07692307692309</v>
      </c>
      <c r="I26" s="41">
        <f t="shared" si="1"/>
        <v>-2477.2102056359481</v>
      </c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customHeight="1" x14ac:dyDescent="0.25">
      <c r="A27" s="7" t="s">
        <v>225</v>
      </c>
      <c r="B27" s="11">
        <v>11485</v>
      </c>
      <c r="C27" s="7" t="s">
        <v>224</v>
      </c>
      <c r="D27" s="9"/>
      <c r="E27" s="7">
        <v>30</v>
      </c>
      <c r="F27" s="9">
        <f t="shared" si="0"/>
        <v>2250</v>
      </c>
      <c r="G27" s="9"/>
      <c r="H27" s="9">
        <f t="shared" si="3"/>
        <v>377.07692307692309</v>
      </c>
      <c r="I27" s="41">
        <f t="shared" si="1"/>
        <v>-3002.2102056359481</v>
      </c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customHeight="1" x14ac:dyDescent="0.25">
      <c r="A28" s="15" t="s">
        <v>26</v>
      </c>
      <c r="B28" s="8">
        <v>39265</v>
      </c>
      <c r="C28" s="7" t="s">
        <v>224</v>
      </c>
      <c r="D28" s="9"/>
      <c r="E28" s="7">
        <v>57</v>
      </c>
      <c r="F28" s="9">
        <f t="shared" si="0"/>
        <v>4275</v>
      </c>
      <c r="G28" s="9"/>
      <c r="H28" s="9">
        <f t="shared" si="3"/>
        <v>377.07692307692309</v>
      </c>
      <c r="I28" s="41">
        <f t="shared" si="1"/>
        <v>-977.21020563594811</v>
      </c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5">
      <c r="A29" s="29" t="s">
        <v>226</v>
      </c>
      <c r="B29" s="32" t="s">
        <v>131</v>
      </c>
      <c r="C29" s="29" t="s">
        <v>227</v>
      </c>
      <c r="D29" s="30">
        <v>18000</v>
      </c>
      <c r="E29" s="29"/>
      <c r="F29" s="30">
        <f t="shared" si="0"/>
        <v>18000</v>
      </c>
      <c r="G29" s="30">
        <v>1625</v>
      </c>
      <c r="H29" s="30">
        <f>G29/11</f>
        <v>147.72727272727272</v>
      </c>
      <c r="I29" s="40">
        <f t="shared" si="1"/>
        <v>12518.440144014401</v>
      </c>
      <c r="J29" s="2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5" customHeight="1" x14ac:dyDescent="0.25">
      <c r="A30" s="12" t="s">
        <v>228</v>
      </c>
      <c r="B30" s="11" t="s">
        <v>229</v>
      </c>
      <c r="C30" s="7" t="s">
        <v>227</v>
      </c>
      <c r="D30" s="9"/>
      <c r="E30" s="7">
        <v>65</v>
      </c>
      <c r="F30" s="9">
        <f t="shared" si="0"/>
        <v>4875</v>
      </c>
      <c r="G30" s="9"/>
      <c r="H30" s="9">
        <f t="shared" ref="H30:H39" si="4">H29</f>
        <v>147.72727272727272</v>
      </c>
      <c r="I30" s="41">
        <f t="shared" si="1"/>
        <v>-606.55985598559801</v>
      </c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customHeight="1" x14ac:dyDescent="0.25">
      <c r="A31" s="12" t="s">
        <v>135</v>
      </c>
      <c r="B31" s="11">
        <v>11509</v>
      </c>
      <c r="C31" s="7" t="s">
        <v>227</v>
      </c>
      <c r="D31" s="9"/>
      <c r="E31" s="7">
        <v>90</v>
      </c>
      <c r="F31" s="9">
        <f t="shared" si="0"/>
        <v>6750</v>
      </c>
      <c r="G31" s="9"/>
      <c r="H31" s="9">
        <f t="shared" si="4"/>
        <v>147.72727272727272</v>
      </c>
      <c r="I31" s="41">
        <f t="shared" si="1"/>
        <v>1268.440144014402</v>
      </c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customHeight="1" x14ac:dyDescent="0.25">
      <c r="A32" s="7" t="s">
        <v>230</v>
      </c>
      <c r="B32" s="11" t="s">
        <v>231</v>
      </c>
      <c r="C32" s="7" t="s">
        <v>232</v>
      </c>
      <c r="D32" s="9"/>
      <c r="E32" s="7">
        <v>16</v>
      </c>
      <c r="F32" s="9">
        <f t="shared" si="0"/>
        <v>1200</v>
      </c>
      <c r="G32" s="9"/>
      <c r="H32" s="9">
        <f t="shared" si="4"/>
        <v>147.72727272727272</v>
      </c>
      <c r="I32" s="41">
        <f t="shared" si="1"/>
        <v>-4281.559855985598</v>
      </c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" customHeight="1" x14ac:dyDescent="0.25">
      <c r="A33" s="7" t="s">
        <v>233</v>
      </c>
      <c r="B33" s="11" t="s">
        <v>234</v>
      </c>
      <c r="C33" s="7" t="s">
        <v>232</v>
      </c>
      <c r="D33" s="9"/>
      <c r="E33" s="7">
        <v>14</v>
      </c>
      <c r="F33" s="9">
        <f t="shared" si="0"/>
        <v>1050</v>
      </c>
      <c r="G33" s="9"/>
      <c r="H33" s="9">
        <f t="shared" si="4"/>
        <v>147.72727272727272</v>
      </c>
      <c r="I33" s="41">
        <f t="shared" si="1"/>
        <v>-4431.559855985598</v>
      </c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7" t="s">
        <v>235</v>
      </c>
      <c r="B34" s="11" t="s">
        <v>124</v>
      </c>
      <c r="C34" s="7" t="s">
        <v>232</v>
      </c>
      <c r="D34" s="9"/>
      <c r="E34" s="7">
        <v>58</v>
      </c>
      <c r="F34" s="9">
        <f t="shared" si="0"/>
        <v>4350</v>
      </c>
      <c r="G34" s="9"/>
      <c r="H34" s="9">
        <f t="shared" si="4"/>
        <v>147.72727272727272</v>
      </c>
      <c r="I34" s="41">
        <f t="shared" si="1"/>
        <v>-1131.559855985598</v>
      </c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25">
      <c r="A35" s="7" t="s">
        <v>40</v>
      </c>
      <c r="B35" s="11" t="s">
        <v>121</v>
      </c>
      <c r="C35" s="7" t="s">
        <v>236</v>
      </c>
      <c r="D35" s="9"/>
      <c r="E35" s="7">
        <v>41</v>
      </c>
      <c r="F35" s="9">
        <f t="shared" si="0"/>
        <v>3075</v>
      </c>
      <c r="G35" s="9"/>
      <c r="H35" s="9">
        <f t="shared" si="4"/>
        <v>147.72727272727272</v>
      </c>
      <c r="I35" s="41">
        <f t="shared" si="1"/>
        <v>-2406.5598559855985</v>
      </c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25">
      <c r="A36" s="7" t="s">
        <v>51</v>
      </c>
      <c r="B36" s="11">
        <v>11437</v>
      </c>
      <c r="C36" s="7" t="s">
        <v>236</v>
      </c>
      <c r="D36" s="9"/>
      <c r="E36" s="7">
        <v>121</v>
      </c>
      <c r="F36" s="9">
        <f t="shared" si="0"/>
        <v>9075</v>
      </c>
      <c r="G36" s="9"/>
      <c r="H36" s="9">
        <f t="shared" si="4"/>
        <v>147.72727272727272</v>
      </c>
      <c r="I36" s="41">
        <f t="shared" si="1"/>
        <v>3593.4401440144011</v>
      </c>
      <c r="J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12" t="s">
        <v>23</v>
      </c>
      <c r="B37" s="11">
        <v>28212</v>
      </c>
      <c r="C37" s="7" t="s">
        <v>236</v>
      </c>
      <c r="D37" s="9"/>
      <c r="E37" s="7">
        <v>19</v>
      </c>
      <c r="F37" s="9">
        <f t="shared" si="0"/>
        <v>1425</v>
      </c>
      <c r="G37" s="9"/>
      <c r="H37" s="9">
        <f t="shared" si="4"/>
        <v>147.72727272727272</v>
      </c>
      <c r="I37" s="41">
        <f t="shared" si="1"/>
        <v>-4056.559855985598</v>
      </c>
      <c r="J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7" t="s">
        <v>237</v>
      </c>
      <c r="B38" s="11">
        <v>11342</v>
      </c>
      <c r="C38" s="7" t="s">
        <v>238</v>
      </c>
      <c r="D38" s="9"/>
      <c r="E38" s="7">
        <v>13</v>
      </c>
      <c r="F38" s="9">
        <f t="shared" si="0"/>
        <v>975</v>
      </c>
      <c r="G38" s="9"/>
      <c r="H38" s="9">
        <f t="shared" si="4"/>
        <v>147.72727272727272</v>
      </c>
      <c r="I38" s="41">
        <f t="shared" si="1"/>
        <v>-4506.559855985598</v>
      </c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25">
      <c r="A39" s="7" t="s">
        <v>48</v>
      </c>
      <c r="B39" s="11">
        <v>4128</v>
      </c>
      <c r="C39" s="7" t="s">
        <v>238</v>
      </c>
      <c r="D39" s="9"/>
      <c r="E39" s="7">
        <v>59</v>
      </c>
      <c r="F39" s="9">
        <f t="shared" si="0"/>
        <v>4425</v>
      </c>
      <c r="G39" s="9"/>
      <c r="H39" s="9">
        <f t="shared" si="4"/>
        <v>147.72727272727272</v>
      </c>
      <c r="I39" s="41">
        <f t="shared" si="1"/>
        <v>-1056.559855985598</v>
      </c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25">
      <c r="A40" s="29" t="s">
        <v>239</v>
      </c>
      <c r="B40" s="32" t="s">
        <v>240</v>
      </c>
      <c r="C40" s="29" t="s">
        <v>241</v>
      </c>
      <c r="D40" s="30">
        <v>18000</v>
      </c>
      <c r="E40" s="29"/>
      <c r="F40" s="30">
        <f t="shared" si="0"/>
        <v>18000</v>
      </c>
      <c r="G40" s="30">
        <v>3005</v>
      </c>
      <c r="H40" s="30">
        <f>G40/12</f>
        <v>250.41666666666666</v>
      </c>
      <c r="I40" s="40">
        <f t="shared" si="1"/>
        <v>12621.129537953797</v>
      </c>
      <c r="J40" s="2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5" customHeight="1" x14ac:dyDescent="0.25">
      <c r="A41" s="7" t="s">
        <v>69</v>
      </c>
      <c r="B41" s="11">
        <v>2167</v>
      </c>
      <c r="C41" s="7" t="s">
        <v>242</v>
      </c>
      <c r="D41" s="9"/>
      <c r="E41" s="7">
        <v>23</v>
      </c>
      <c r="F41" s="9">
        <f t="shared" si="0"/>
        <v>1725</v>
      </c>
      <c r="G41" s="9"/>
      <c r="H41" s="9">
        <f t="shared" ref="H41:H51" si="5">H40</f>
        <v>250.41666666666666</v>
      </c>
      <c r="I41" s="41">
        <f t="shared" si="1"/>
        <v>-3653.870462046204</v>
      </c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25">
      <c r="A42" s="7" t="s">
        <v>243</v>
      </c>
      <c r="B42" s="11" t="s">
        <v>244</v>
      </c>
      <c r="C42" s="7" t="s">
        <v>242</v>
      </c>
      <c r="D42" s="9"/>
      <c r="E42" s="7">
        <v>20</v>
      </c>
      <c r="F42" s="9">
        <f t="shared" si="0"/>
        <v>1500</v>
      </c>
      <c r="G42" s="9"/>
      <c r="H42" s="9">
        <f t="shared" si="5"/>
        <v>250.41666666666666</v>
      </c>
      <c r="I42" s="41">
        <f t="shared" si="1"/>
        <v>-3878.870462046204</v>
      </c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customHeight="1" x14ac:dyDescent="0.25">
      <c r="A43" s="7" t="s">
        <v>245</v>
      </c>
      <c r="B43" s="11">
        <v>1992</v>
      </c>
      <c r="C43" s="7" t="s">
        <v>242</v>
      </c>
      <c r="D43" s="9"/>
      <c r="E43" s="7">
        <v>55</v>
      </c>
      <c r="F43" s="9">
        <f t="shared" si="0"/>
        <v>4125</v>
      </c>
      <c r="G43" s="9"/>
      <c r="H43" s="9">
        <f t="shared" si="5"/>
        <v>250.41666666666666</v>
      </c>
      <c r="I43" s="41">
        <f t="shared" si="1"/>
        <v>-1253.870462046204</v>
      </c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25">
      <c r="A44" s="7" t="s">
        <v>31</v>
      </c>
      <c r="B44" s="11" t="s">
        <v>79</v>
      </c>
      <c r="C44" s="7" t="s">
        <v>246</v>
      </c>
      <c r="D44" s="9"/>
      <c r="E44" s="7">
        <v>59</v>
      </c>
      <c r="F44" s="9">
        <f t="shared" si="0"/>
        <v>4425</v>
      </c>
      <c r="G44" s="9"/>
      <c r="H44" s="9">
        <f t="shared" si="5"/>
        <v>250.41666666666666</v>
      </c>
      <c r="I44" s="41">
        <f t="shared" si="1"/>
        <v>-953.87046204620401</v>
      </c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25">
      <c r="A45" s="7" t="s">
        <v>78</v>
      </c>
      <c r="B45" s="11">
        <v>11353</v>
      </c>
      <c r="C45" s="7" t="s">
        <v>246</v>
      </c>
      <c r="D45" s="9"/>
      <c r="E45" s="7">
        <v>10</v>
      </c>
      <c r="F45" s="9">
        <f t="shared" si="0"/>
        <v>750</v>
      </c>
      <c r="G45" s="9"/>
      <c r="H45" s="9">
        <f t="shared" si="5"/>
        <v>250.41666666666666</v>
      </c>
      <c r="I45" s="41">
        <f t="shared" si="1"/>
        <v>-4628.870462046204</v>
      </c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5">
      <c r="A46" s="7" t="s">
        <v>247</v>
      </c>
      <c r="B46" s="11">
        <v>1391</v>
      </c>
      <c r="C46" s="7" t="s">
        <v>246</v>
      </c>
      <c r="D46" s="9"/>
      <c r="E46" s="7">
        <v>17</v>
      </c>
      <c r="F46" s="9">
        <f t="shared" si="0"/>
        <v>1275</v>
      </c>
      <c r="G46" s="9"/>
      <c r="H46" s="9">
        <f t="shared" si="5"/>
        <v>250.41666666666666</v>
      </c>
      <c r="I46" s="41">
        <f t="shared" si="1"/>
        <v>-4103.870462046204</v>
      </c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customHeight="1" x14ac:dyDescent="0.25">
      <c r="A47" s="7" t="s">
        <v>33</v>
      </c>
      <c r="B47" s="11" t="s">
        <v>187</v>
      </c>
      <c r="C47" s="7" t="s">
        <v>241</v>
      </c>
      <c r="D47" s="9"/>
      <c r="E47" s="7">
        <v>67</v>
      </c>
      <c r="F47" s="9">
        <f t="shared" si="0"/>
        <v>5025</v>
      </c>
      <c r="G47" s="9"/>
      <c r="H47" s="9">
        <f t="shared" si="5"/>
        <v>250.41666666666666</v>
      </c>
      <c r="I47" s="41">
        <f t="shared" si="1"/>
        <v>-353.87046204620401</v>
      </c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5">
      <c r="A48" s="7" t="s">
        <v>248</v>
      </c>
      <c r="B48" s="11">
        <v>22306</v>
      </c>
      <c r="C48" s="7" t="s">
        <v>241</v>
      </c>
      <c r="D48" s="9"/>
      <c r="E48" s="7">
        <v>42</v>
      </c>
      <c r="F48" s="9">
        <f t="shared" si="0"/>
        <v>3150</v>
      </c>
      <c r="G48" s="9"/>
      <c r="H48" s="9">
        <f t="shared" si="5"/>
        <v>250.41666666666666</v>
      </c>
      <c r="I48" s="41">
        <f t="shared" si="1"/>
        <v>-2228.8704620462045</v>
      </c>
      <c r="J48" s="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25">
      <c r="A49" s="7" t="s">
        <v>137</v>
      </c>
      <c r="B49" s="11">
        <v>11393</v>
      </c>
      <c r="C49" s="7" t="s">
        <v>249</v>
      </c>
      <c r="D49" s="9"/>
      <c r="E49" s="7">
        <v>38</v>
      </c>
      <c r="F49" s="9">
        <f t="shared" si="0"/>
        <v>2850</v>
      </c>
      <c r="G49" s="9"/>
      <c r="H49" s="9">
        <f t="shared" si="5"/>
        <v>250.41666666666666</v>
      </c>
      <c r="I49" s="41">
        <f t="shared" si="1"/>
        <v>-2528.8704620462045</v>
      </c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25">
      <c r="A50" s="7" t="s">
        <v>73</v>
      </c>
      <c r="B50" s="11" t="s">
        <v>141</v>
      </c>
      <c r="C50" s="7" t="s">
        <v>249</v>
      </c>
      <c r="D50" s="9"/>
      <c r="E50" s="7">
        <v>82</v>
      </c>
      <c r="F50" s="9">
        <f t="shared" si="0"/>
        <v>6150</v>
      </c>
      <c r="G50" s="9"/>
      <c r="H50" s="9">
        <f t="shared" si="5"/>
        <v>250.41666666666666</v>
      </c>
      <c r="I50" s="41">
        <f t="shared" si="1"/>
        <v>771.12953795379599</v>
      </c>
      <c r="J50" s="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 x14ac:dyDescent="0.25">
      <c r="A51" s="7" t="s">
        <v>44</v>
      </c>
      <c r="B51" s="11" t="s">
        <v>45</v>
      </c>
      <c r="C51" s="7" t="s">
        <v>249</v>
      </c>
      <c r="D51" s="9"/>
      <c r="E51" s="7">
        <v>56</v>
      </c>
      <c r="F51" s="9">
        <f t="shared" si="0"/>
        <v>4200</v>
      </c>
      <c r="G51" s="9"/>
      <c r="H51" s="9">
        <f t="shared" si="5"/>
        <v>250.41666666666666</v>
      </c>
      <c r="I51" s="41">
        <f t="shared" si="1"/>
        <v>-1178.870462046204</v>
      </c>
      <c r="J51" s="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25">
      <c r="A52" s="29" t="s">
        <v>250</v>
      </c>
      <c r="B52" s="32">
        <v>28415</v>
      </c>
      <c r="C52" s="29" t="s">
        <v>251</v>
      </c>
      <c r="D52" s="30">
        <v>21000</v>
      </c>
      <c r="E52" s="29"/>
      <c r="F52" s="30">
        <f t="shared" si="0"/>
        <v>21000</v>
      </c>
      <c r="G52" s="30">
        <v>6046</v>
      </c>
      <c r="H52" s="30">
        <f>G52/13</f>
        <v>465.07692307692309</v>
      </c>
      <c r="I52" s="40">
        <f t="shared" si="1"/>
        <v>15835.789794364051</v>
      </c>
      <c r="J52" s="2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5" customHeight="1" x14ac:dyDescent="0.25">
      <c r="A53" s="7" t="s">
        <v>252</v>
      </c>
      <c r="B53" s="11" t="s">
        <v>253</v>
      </c>
      <c r="C53" s="7" t="s">
        <v>254</v>
      </c>
      <c r="D53" s="9"/>
      <c r="E53" s="7">
        <v>35</v>
      </c>
      <c r="F53" s="9">
        <f t="shared" si="0"/>
        <v>2625</v>
      </c>
      <c r="G53" s="9"/>
      <c r="H53" s="9">
        <f t="shared" ref="H53:H64" si="6">H52</f>
        <v>465.07692307692309</v>
      </c>
      <c r="I53" s="41">
        <f t="shared" si="1"/>
        <v>-2539.2102056359481</v>
      </c>
      <c r="J53" s="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25">
      <c r="A54" s="7" t="s">
        <v>119</v>
      </c>
      <c r="B54" s="11" t="s">
        <v>120</v>
      </c>
      <c r="C54" s="7" t="s">
        <v>254</v>
      </c>
      <c r="D54" s="9"/>
      <c r="E54" s="7">
        <v>86</v>
      </c>
      <c r="F54" s="9">
        <f t="shared" si="0"/>
        <v>6450</v>
      </c>
      <c r="G54" s="9"/>
      <c r="H54" s="9">
        <f t="shared" si="6"/>
        <v>465.07692307692309</v>
      </c>
      <c r="I54" s="41">
        <f t="shared" si="1"/>
        <v>1285.7897943640519</v>
      </c>
      <c r="J54" s="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 customHeight="1" x14ac:dyDescent="0.25">
      <c r="A55" s="7" t="s">
        <v>80</v>
      </c>
      <c r="B55" s="11" t="s">
        <v>81</v>
      </c>
      <c r="C55" s="7" t="s">
        <v>254</v>
      </c>
      <c r="D55" s="9"/>
      <c r="E55" s="7">
        <v>86</v>
      </c>
      <c r="F55" s="9">
        <f t="shared" si="0"/>
        <v>6450</v>
      </c>
      <c r="G55" s="9"/>
      <c r="H55" s="9">
        <f t="shared" si="6"/>
        <v>465.07692307692309</v>
      </c>
      <c r="I55" s="41">
        <f t="shared" si="1"/>
        <v>1285.7897943640519</v>
      </c>
      <c r="J55" s="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 customHeight="1" x14ac:dyDescent="0.25">
      <c r="A56" s="7" t="s">
        <v>255</v>
      </c>
      <c r="B56" s="11">
        <v>28899</v>
      </c>
      <c r="C56" s="7" t="s">
        <v>256</v>
      </c>
      <c r="D56" s="9"/>
      <c r="E56" s="7">
        <v>97</v>
      </c>
      <c r="F56" s="9">
        <f t="shared" si="0"/>
        <v>7275</v>
      </c>
      <c r="G56" s="9"/>
      <c r="H56" s="9">
        <f t="shared" si="6"/>
        <v>465.07692307692309</v>
      </c>
      <c r="I56" s="41">
        <f t="shared" si="1"/>
        <v>2110.7897943640519</v>
      </c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customHeight="1" x14ac:dyDescent="0.25">
      <c r="A57" s="12" t="s">
        <v>176</v>
      </c>
      <c r="B57" s="11" t="s">
        <v>257</v>
      </c>
      <c r="C57" s="7" t="s">
        <v>256</v>
      </c>
      <c r="D57" s="9"/>
      <c r="E57" s="7">
        <v>86</v>
      </c>
      <c r="F57" s="9">
        <f t="shared" si="0"/>
        <v>6450</v>
      </c>
      <c r="G57" s="9"/>
      <c r="H57" s="9">
        <f t="shared" si="6"/>
        <v>465.07692307692309</v>
      </c>
      <c r="I57" s="41">
        <f t="shared" si="1"/>
        <v>1285.7897943640519</v>
      </c>
      <c r="J57" s="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25">
      <c r="A58" s="7" t="s">
        <v>70</v>
      </c>
      <c r="B58" s="11">
        <v>36046</v>
      </c>
      <c r="C58" s="7" t="s">
        <v>256</v>
      </c>
      <c r="D58" s="9"/>
      <c r="E58" s="7">
        <v>33</v>
      </c>
      <c r="F58" s="9">
        <f t="shared" si="0"/>
        <v>2475</v>
      </c>
      <c r="G58" s="9"/>
      <c r="H58" s="9">
        <f t="shared" si="6"/>
        <v>465.07692307692309</v>
      </c>
      <c r="I58" s="41">
        <f t="shared" si="1"/>
        <v>-2689.2102056359481</v>
      </c>
      <c r="J58" s="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 customHeight="1" x14ac:dyDescent="0.25">
      <c r="A59" s="7" t="s">
        <v>21</v>
      </c>
      <c r="B59" s="11" t="s">
        <v>258</v>
      </c>
      <c r="C59" s="7" t="s">
        <v>251</v>
      </c>
      <c r="D59" s="9"/>
      <c r="E59" s="7">
        <v>96</v>
      </c>
      <c r="F59" s="9">
        <f t="shared" si="0"/>
        <v>7200</v>
      </c>
      <c r="G59" s="9"/>
      <c r="H59" s="9">
        <f t="shared" si="6"/>
        <v>465.07692307692309</v>
      </c>
      <c r="I59" s="41">
        <f t="shared" si="1"/>
        <v>2035.7897943640519</v>
      </c>
      <c r="J59" s="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" customHeight="1" x14ac:dyDescent="0.25">
      <c r="A60" s="12" t="s">
        <v>259</v>
      </c>
      <c r="B60" s="11" t="s">
        <v>118</v>
      </c>
      <c r="C60" s="7" t="s">
        <v>251</v>
      </c>
      <c r="D60" s="9"/>
      <c r="E60" s="7">
        <v>61</v>
      </c>
      <c r="F60" s="9">
        <f t="shared" si="0"/>
        <v>4575</v>
      </c>
      <c r="G60" s="9"/>
      <c r="H60" s="9">
        <f t="shared" si="6"/>
        <v>465.07692307692309</v>
      </c>
      <c r="I60" s="41">
        <f t="shared" si="1"/>
        <v>-589.21020563594811</v>
      </c>
      <c r="J60" s="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25">
      <c r="A61" s="7" t="s">
        <v>260</v>
      </c>
      <c r="B61" s="11">
        <v>25645</v>
      </c>
      <c r="C61" s="7" t="s">
        <v>261</v>
      </c>
      <c r="D61" s="9"/>
      <c r="E61" s="7">
        <v>62</v>
      </c>
      <c r="F61" s="9">
        <f t="shared" si="0"/>
        <v>4650</v>
      </c>
      <c r="G61" s="9"/>
      <c r="H61" s="9">
        <f t="shared" si="6"/>
        <v>465.07692307692309</v>
      </c>
      <c r="I61" s="41">
        <f t="shared" si="1"/>
        <v>-514.21020563594811</v>
      </c>
      <c r="J61" s="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" customHeight="1" x14ac:dyDescent="0.25">
      <c r="A62" s="7" t="s">
        <v>173</v>
      </c>
      <c r="B62" s="11" t="s">
        <v>174</v>
      </c>
      <c r="C62" s="7" t="s">
        <v>261</v>
      </c>
      <c r="D62" s="9"/>
      <c r="E62" s="7">
        <v>33</v>
      </c>
      <c r="F62" s="9">
        <f t="shared" si="0"/>
        <v>2475</v>
      </c>
      <c r="G62" s="9"/>
      <c r="H62" s="9">
        <f t="shared" si="6"/>
        <v>465.07692307692309</v>
      </c>
      <c r="I62" s="41">
        <f t="shared" si="1"/>
        <v>-2689.2102056359481</v>
      </c>
      <c r="J62" s="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" customHeight="1" x14ac:dyDescent="0.25">
      <c r="A63" s="7" t="s">
        <v>262</v>
      </c>
      <c r="B63" s="11">
        <v>20835</v>
      </c>
      <c r="C63" s="7" t="s">
        <v>261</v>
      </c>
      <c r="D63" s="9"/>
      <c r="E63" s="7">
        <v>25</v>
      </c>
      <c r="F63" s="9">
        <f t="shared" si="0"/>
        <v>1875</v>
      </c>
      <c r="G63" s="9"/>
      <c r="H63" s="9">
        <f t="shared" si="6"/>
        <v>465.07692307692309</v>
      </c>
      <c r="I63" s="41">
        <f t="shared" si="1"/>
        <v>-3289.2102056359481</v>
      </c>
      <c r="J63" s="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" customHeight="1" x14ac:dyDescent="0.25">
      <c r="A64" s="12" t="s">
        <v>263</v>
      </c>
      <c r="B64" s="11">
        <v>34930</v>
      </c>
      <c r="C64" s="7" t="s">
        <v>261</v>
      </c>
      <c r="D64" s="9"/>
      <c r="E64" s="7">
        <v>100</v>
      </c>
      <c r="F64" s="9">
        <f t="shared" si="0"/>
        <v>7500</v>
      </c>
      <c r="G64" s="9"/>
      <c r="H64" s="9">
        <f t="shared" si="6"/>
        <v>465.07692307692309</v>
      </c>
      <c r="I64" s="41">
        <f t="shared" si="1"/>
        <v>2335.7897943640519</v>
      </c>
      <c r="J64" s="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" customHeight="1" x14ac:dyDescent="0.25">
      <c r="A65" s="29" t="s">
        <v>264</v>
      </c>
      <c r="B65" s="32" t="s">
        <v>265</v>
      </c>
      <c r="C65" s="29" t="s">
        <v>266</v>
      </c>
      <c r="D65" s="30">
        <v>21000</v>
      </c>
      <c r="E65" s="29"/>
      <c r="F65" s="30">
        <f t="shared" si="0"/>
        <v>21000</v>
      </c>
      <c r="G65" s="30">
        <v>2045</v>
      </c>
      <c r="H65" s="30">
        <f>G65/13</f>
        <v>157.30769230769232</v>
      </c>
      <c r="I65" s="40">
        <f t="shared" si="1"/>
        <v>15528.02056359482</v>
      </c>
      <c r="J65" s="2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5" customHeight="1" x14ac:dyDescent="0.25">
      <c r="A66" s="12" t="s">
        <v>87</v>
      </c>
      <c r="B66" s="11" t="s">
        <v>267</v>
      </c>
      <c r="C66" s="7" t="s">
        <v>266</v>
      </c>
      <c r="D66" s="9"/>
      <c r="E66" s="7">
        <v>46</v>
      </c>
      <c r="F66" s="9">
        <f t="shared" si="0"/>
        <v>3450</v>
      </c>
      <c r="G66" s="9"/>
      <c r="H66" s="9">
        <f t="shared" ref="H66:H77" si="7">H65</f>
        <v>157.30769230769232</v>
      </c>
      <c r="I66" s="41">
        <f t="shared" si="1"/>
        <v>-2021.9794364051786</v>
      </c>
      <c r="J66" s="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" customHeight="1" x14ac:dyDescent="0.25">
      <c r="A67" s="7" t="s">
        <v>113</v>
      </c>
      <c r="B67" s="11" t="s">
        <v>268</v>
      </c>
      <c r="C67" s="7" t="s">
        <v>266</v>
      </c>
      <c r="D67" s="9"/>
      <c r="E67" s="7">
        <v>95</v>
      </c>
      <c r="F67" s="9">
        <f t="shared" si="0"/>
        <v>7125</v>
      </c>
      <c r="G67" s="9"/>
      <c r="H67" s="9">
        <f t="shared" si="7"/>
        <v>157.30769230769232</v>
      </c>
      <c r="I67" s="41">
        <f t="shared" si="1"/>
        <v>1653.0205635948214</v>
      </c>
      <c r="J67" s="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" customHeight="1" x14ac:dyDescent="0.25">
      <c r="A68" s="7" t="s">
        <v>24</v>
      </c>
      <c r="B68" s="11">
        <v>23792</v>
      </c>
      <c r="C68" s="7" t="s">
        <v>269</v>
      </c>
      <c r="D68" s="9"/>
      <c r="E68" s="7">
        <v>58</v>
      </c>
      <c r="F68" s="9">
        <f t="shared" si="0"/>
        <v>4350</v>
      </c>
      <c r="G68" s="9"/>
      <c r="H68" s="9">
        <f t="shared" si="7"/>
        <v>157.30769230769232</v>
      </c>
      <c r="I68" s="41">
        <f t="shared" si="1"/>
        <v>-1121.9794364051786</v>
      </c>
      <c r="J68" s="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" customHeight="1" x14ac:dyDescent="0.25">
      <c r="A69" s="7" t="s">
        <v>270</v>
      </c>
      <c r="B69" s="11" t="s">
        <v>120</v>
      </c>
      <c r="C69" s="7" t="s">
        <v>269</v>
      </c>
      <c r="D69" s="9"/>
      <c r="E69" s="7">
        <v>56</v>
      </c>
      <c r="F69" s="9">
        <f t="shared" si="0"/>
        <v>4200</v>
      </c>
      <c r="G69" s="9"/>
      <c r="H69" s="9">
        <f t="shared" si="7"/>
        <v>157.30769230769232</v>
      </c>
      <c r="I69" s="41">
        <f t="shared" si="1"/>
        <v>-1271.9794364051786</v>
      </c>
      <c r="J69" s="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" customHeight="1" x14ac:dyDescent="0.25">
      <c r="A70" s="12" t="s">
        <v>271</v>
      </c>
      <c r="B70" s="11" t="s">
        <v>272</v>
      </c>
      <c r="C70" s="7" t="s">
        <v>269</v>
      </c>
      <c r="D70" s="9"/>
      <c r="E70" s="7">
        <v>78</v>
      </c>
      <c r="F70" s="9">
        <f t="shared" si="0"/>
        <v>5850</v>
      </c>
      <c r="G70" s="9"/>
      <c r="H70" s="9">
        <f t="shared" si="7"/>
        <v>157.30769230769232</v>
      </c>
      <c r="I70" s="41">
        <f t="shared" si="1"/>
        <v>378.0205635948214</v>
      </c>
      <c r="J70" s="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" customHeight="1" x14ac:dyDescent="0.25">
      <c r="A71" s="7" t="s">
        <v>273</v>
      </c>
      <c r="B71" s="11" t="s">
        <v>253</v>
      </c>
      <c r="C71" s="7" t="s">
        <v>274</v>
      </c>
      <c r="D71" s="9"/>
      <c r="E71" s="7">
        <v>5</v>
      </c>
      <c r="F71" s="9">
        <f t="shared" si="0"/>
        <v>375</v>
      </c>
      <c r="G71" s="9"/>
      <c r="H71" s="9">
        <f t="shared" si="7"/>
        <v>157.30769230769232</v>
      </c>
      <c r="I71" s="41">
        <f t="shared" si="1"/>
        <v>-5096.9794364051786</v>
      </c>
      <c r="J71" s="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" customHeight="1" x14ac:dyDescent="0.25">
      <c r="A72" s="7" t="s">
        <v>71</v>
      </c>
      <c r="B72" s="11">
        <v>23451</v>
      </c>
      <c r="C72" s="7" t="s">
        <v>274</v>
      </c>
      <c r="D72" s="9"/>
      <c r="E72" s="7">
        <v>60</v>
      </c>
      <c r="F72" s="9">
        <f t="shared" si="0"/>
        <v>4500</v>
      </c>
      <c r="G72" s="9"/>
      <c r="H72" s="9">
        <f t="shared" si="7"/>
        <v>157.30769230769232</v>
      </c>
      <c r="I72" s="41">
        <f t="shared" si="1"/>
        <v>-971.9794364051786</v>
      </c>
      <c r="J72" s="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" customHeight="1" x14ac:dyDescent="0.25">
      <c r="A73" s="7" t="s">
        <v>275</v>
      </c>
      <c r="B73" s="11">
        <v>11407</v>
      </c>
      <c r="C73" s="7" t="s">
        <v>274</v>
      </c>
      <c r="D73" s="9"/>
      <c r="E73" s="7">
        <v>67</v>
      </c>
      <c r="F73" s="9">
        <f t="shared" si="0"/>
        <v>5025</v>
      </c>
      <c r="G73" s="9"/>
      <c r="H73" s="9">
        <f t="shared" si="7"/>
        <v>157.30769230769232</v>
      </c>
      <c r="I73" s="41">
        <f t="shared" si="1"/>
        <v>-446.9794364051786</v>
      </c>
      <c r="J73" s="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" customHeight="1" x14ac:dyDescent="0.25">
      <c r="A74" s="7" t="s">
        <v>159</v>
      </c>
      <c r="B74" s="11">
        <v>20835</v>
      </c>
      <c r="C74" s="7" t="s">
        <v>276</v>
      </c>
      <c r="D74" s="9"/>
      <c r="E74" s="7">
        <v>11</v>
      </c>
      <c r="F74" s="9">
        <f t="shared" si="0"/>
        <v>825</v>
      </c>
      <c r="G74" s="9"/>
      <c r="H74" s="9">
        <f t="shared" si="7"/>
        <v>157.30769230769232</v>
      </c>
      <c r="I74" s="41">
        <f t="shared" si="1"/>
        <v>-4646.9794364051786</v>
      </c>
      <c r="J74" s="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" customHeight="1" x14ac:dyDescent="0.25">
      <c r="A75" s="7" t="s">
        <v>85</v>
      </c>
      <c r="B75" s="11">
        <v>11382</v>
      </c>
      <c r="C75" s="7" t="s">
        <v>276</v>
      </c>
      <c r="D75" s="9"/>
      <c r="E75" s="7">
        <v>45</v>
      </c>
      <c r="F75" s="9">
        <f t="shared" si="0"/>
        <v>3375</v>
      </c>
      <c r="G75" s="9"/>
      <c r="H75" s="9">
        <f t="shared" si="7"/>
        <v>157.30769230769232</v>
      </c>
      <c r="I75" s="41">
        <f t="shared" si="1"/>
        <v>-2096.9794364051786</v>
      </c>
      <c r="J75" s="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" customHeight="1" x14ac:dyDescent="0.25">
      <c r="A76" s="7" t="s">
        <v>277</v>
      </c>
      <c r="B76" s="11">
        <v>11306</v>
      </c>
      <c r="C76" s="7" t="s">
        <v>276</v>
      </c>
      <c r="D76" s="9"/>
      <c r="E76" s="7">
        <v>18</v>
      </c>
      <c r="F76" s="9">
        <f t="shared" si="0"/>
        <v>1350</v>
      </c>
      <c r="G76" s="9"/>
      <c r="H76" s="9">
        <f t="shared" si="7"/>
        <v>157.30769230769232</v>
      </c>
      <c r="I76" s="41">
        <f t="shared" si="1"/>
        <v>-4121.9794364051786</v>
      </c>
      <c r="J76" s="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" customHeight="1" x14ac:dyDescent="0.25">
      <c r="A77" s="7" t="s">
        <v>181</v>
      </c>
      <c r="B77" s="11" t="s">
        <v>182</v>
      </c>
      <c r="C77" s="7" t="s">
        <v>276</v>
      </c>
      <c r="D77" s="9"/>
      <c r="E77" s="7">
        <v>109</v>
      </c>
      <c r="F77" s="9">
        <f t="shared" si="0"/>
        <v>8175</v>
      </c>
      <c r="G77" s="9"/>
      <c r="H77" s="9">
        <f t="shared" si="7"/>
        <v>157.30769230769232</v>
      </c>
      <c r="I77" s="41">
        <f t="shared" si="1"/>
        <v>2703.0205635948205</v>
      </c>
      <c r="J77" s="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" customHeight="1" x14ac:dyDescent="0.25">
      <c r="A78" s="29" t="s">
        <v>278</v>
      </c>
      <c r="B78" s="32" t="s">
        <v>279</v>
      </c>
      <c r="C78" s="29" t="s">
        <v>280</v>
      </c>
      <c r="D78" s="30">
        <v>23000</v>
      </c>
      <c r="E78" s="29"/>
      <c r="F78" s="30">
        <f t="shared" si="0"/>
        <v>23000</v>
      </c>
      <c r="G78" s="30">
        <v>2835</v>
      </c>
      <c r="H78" s="30">
        <f>G78/15</f>
        <v>189</v>
      </c>
      <c r="I78" s="40">
        <f t="shared" si="1"/>
        <v>17559.712871287127</v>
      </c>
      <c r="J78" s="2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5" customHeight="1" x14ac:dyDescent="0.25">
      <c r="A79" s="7" t="s">
        <v>281</v>
      </c>
      <c r="B79" s="11" t="s">
        <v>107</v>
      </c>
      <c r="C79" s="7" t="s">
        <v>280</v>
      </c>
      <c r="D79" s="9"/>
      <c r="E79" s="7">
        <v>97</v>
      </c>
      <c r="F79" s="9">
        <f t="shared" si="0"/>
        <v>7275</v>
      </c>
      <c r="G79" s="9"/>
      <c r="H79" s="9">
        <f t="shared" ref="H79:H92" si="8">H78</f>
        <v>189</v>
      </c>
      <c r="I79" s="41">
        <f t="shared" si="1"/>
        <v>1834.712871287129</v>
      </c>
      <c r="J79" s="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" customHeight="1" x14ac:dyDescent="0.25">
      <c r="A80" s="7" t="s">
        <v>282</v>
      </c>
      <c r="B80" s="11" t="s">
        <v>283</v>
      </c>
      <c r="C80" s="7" t="s">
        <v>280</v>
      </c>
      <c r="D80" s="9"/>
      <c r="E80" s="7">
        <v>13</v>
      </c>
      <c r="F80" s="9">
        <f t="shared" si="0"/>
        <v>975</v>
      </c>
      <c r="G80" s="9"/>
      <c r="H80" s="9">
        <f t="shared" si="8"/>
        <v>189</v>
      </c>
      <c r="I80" s="41">
        <f t="shared" si="1"/>
        <v>-4465.287128712871</v>
      </c>
      <c r="J80" s="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" customHeight="1" x14ac:dyDescent="0.25">
      <c r="A81" s="7" t="s">
        <v>194</v>
      </c>
      <c r="B81" s="11" t="s">
        <v>195</v>
      </c>
      <c r="C81" s="7" t="s">
        <v>284</v>
      </c>
      <c r="D81" s="9"/>
      <c r="E81" s="7">
        <v>15</v>
      </c>
      <c r="F81" s="9">
        <f t="shared" si="0"/>
        <v>1125</v>
      </c>
      <c r="G81" s="9"/>
      <c r="H81" s="9">
        <f t="shared" si="8"/>
        <v>189</v>
      </c>
      <c r="I81" s="41">
        <f t="shared" si="1"/>
        <v>-4315.287128712871</v>
      </c>
      <c r="J81" s="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" customHeight="1" x14ac:dyDescent="0.25">
      <c r="A82" s="12" t="s">
        <v>184</v>
      </c>
      <c r="B82" s="11">
        <v>20822</v>
      </c>
      <c r="C82" s="7" t="s">
        <v>284</v>
      </c>
      <c r="D82" s="9"/>
      <c r="E82" s="7">
        <v>15</v>
      </c>
      <c r="F82" s="9">
        <f t="shared" si="0"/>
        <v>1125</v>
      </c>
      <c r="G82" s="9"/>
      <c r="H82" s="9">
        <f t="shared" si="8"/>
        <v>189</v>
      </c>
      <c r="I82" s="41">
        <f t="shared" si="1"/>
        <v>-4315.287128712871</v>
      </c>
      <c r="J82" s="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" customHeight="1" x14ac:dyDescent="0.25">
      <c r="A83" s="7" t="s">
        <v>104</v>
      </c>
      <c r="B83" s="11" t="s">
        <v>105</v>
      </c>
      <c r="C83" s="7" t="s">
        <v>284</v>
      </c>
      <c r="D83" s="9"/>
      <c r="E83" s="7">
        <v>30</v>
      </c>
      <c r="F83" s="9">
        <f t="shared" si="0"/>
        <v>2250</v>
      </c>
      <c r="G83" s="9"/>
      <c r="H83" s="9">
        <f t="shared" si="8"/>
        <v>189</v>
      </c>
      <c r="I83" s="41">
        <f t="shared" si="1"/>
        <v>-3190.287128712871</v>
      </c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" customHeight="1" x14ac:dyDescent="0.25">
      <c r="A84" s="7" t="s">
        <v>111</v>
      </c>
      <c r="B84" s="11">
        <v>41467</v>
      </c>
      <c r="C84" s="7" t="s">
        <v>285</v>
      </c>
      <c r="D84" s="9"/>
      <c r="E84" s="7">
        <v>43</v>
      </c>
      <c r="F84" s="9">
        <f t="shared" si="0"/>
        <v>3225</v>
      </c>
      <c r="G84" s="9"/>
      <c r="H84" s="9">
        <f t="shared" si="8"/>
        <v>189</v>
      </c>
      <c r="I84" s="41">
        <f t="shared" si="1"/>
        <v>-2215.287128712871</v>
      </c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" customHeight="1" x14ac:dyDescent="0.25">
      <c r="A85" s="7" t="s">
        <v>286</v>
      </c>
      <c r="B85" s="11" t="s">
        <v>287</v>
      </c>
      <c r="C85" s="7" t="s">
        <v>285</v>
      </c>
      <c r="D85" s="9"/>
      <c r="E85" s="7">
        <v>65</v>
      </c>
      <c r="F85" s="9">
        <f t="shared" si="0"/>
        <v>4875</v>
      </c>
      <c r="G85" s="9"/>
      <c r="H85" s="9">
        <f t="shared" si="8"/>
        <v>189</v>
      </c>
      <c r="I85" s="41">
        <f t="shared" si="1"/>
        <v>-565.28712871287098</v>
      </c>
      <c r="J85" s="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 customHeight="1" x14ac:dyDescent="0.25">
      <c r="A86" s="7" t="s">
        <v>38</v>
      </c>
      <c r="B86" s="11">
        <v>3518</v>
      </c>
      <c r="C86" s="7" t="s">
        <v>285</v>
      </c>
      <c r="D86" s="9"/>
      <c r="E86" s="7">
        <v>12</v>
      </c>
      <c r="F86" s="9">
        <f t="shared" si="0"/>
        <v>900</v>
      </c>
      <c r="G86" s="9"/>
      <c r="H86" s="9">
        <f t="shared" si="8"/>
        <v>189</v>
      </c>
      <c r="I86" s="41">
        <f t="shared" si="1"/>
        <v>-4540.287128712871</v>
      </c>
      <c r="J86" s="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" customHeight="1" x14ac:dyDescent="0.25">
      <c r="A87" s="7" t="s">
        <v>94</v>
      </c>
      <c r="B87" s="11" t="s">
        <v>95</v>
      </c>
      <c r="C87" s="7" t="s">
        <v>288</v>
      </c>
      <c r="D87" s="9"/>
      <c r="E87" s="7">
        <v>39</v>
      </c>
      <c r="F87" s="9">
        <f t="shared" si="0"/>
        <v>2925</v>
      </c>
      <c r="G87" s="9"/>
      <c r="H87" s="9">
        <f t="shared" si="8"/>
        <v>189</v>
      </c>
      <c r="I87" s="41">
        <f t="shared" si="1"/>
        <v>-2515.287128712871</v>
      </c>
      <c r="J87" s="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" customHeight="1" x14ac:dyDescent="0.25">
      <c r="A88" s="12" t="s">
        <v>82</v>
      </c>
      <c r="B88" s="11" t="s">
        <v>172</v>
      </c>
      <c r="C88" s="7" t="s">
        <v>288</v>
      </c>
      <c r="D88" s="9"/>
      <c r="E88" s="7">
        <v>80</v>
      </c>
      <c r="F88" s="9">
        <f t="shared" si="0"/>
        <v>6000</v>
      </c>
      <c r="G88" s="9"/>
      <c r="H88" s="9">
        <f t="shared" si="8"/>
        <v>189</v>
      </c>
      <c r="I88" s="41">
        <f t="shared" si="1"/>
        <v>559.71287128712902</v>
      </c>
      <c r="J88" s="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" customHeight="1" x14ac:dyDescent="0.25">
      <c r="A89" s="7" t="s">
        <v>289</v>
      </c>
      <c r="B89" s="8">
        <v>11557</v>
      </c>
      <c r="C89" s="7" t="s">
        <v>288</v>
      </c>
      <c r="D89" s="9"/>
      <c r="E89" s="7">
        <v>59</v>
      </c>
      <c r="F89" s="9">
        <f t="shared" si="0"/>
        <v>4425</v>
      </c>
      <c r="G89" s="9"/>
      <c r="H89" s="9">
        <f t="shared" si="8"/>
        <v>189</v>
      </c>
      <c r="I89" s="41">
        <f t="shared" si="1"/>
        <v>-1015.287128712871</v>
      </c>
      <c r="J89" s="1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" customHeight="1" x14ac:dyDescent="0.25">
      <c r="A90" s="15" t="s">
        <v>92</v>
      </c>
      <c r="B90" s="8">
        <v>11489</v>
      </c>
      <c r="C90" s="7" t="s">
        <v>290</v>
      </c>
      <c r="D90" s="9"/>
      <c r="E90" s="7">
        <v>57</v>
      </c>
      <c r="F90" s="9">
        <f t="shared" si="0"/>
        <v>4275</v>
      </c>
      <c r="G90" s="9"/>
      <c r="H90" s="9">
        <f t="shared" si="8"/>
        <v>189</v>
      </c>
      <c r="I90" s="41">
        <f t="shared" si="1"/>
        <v>-1165.287128712871</v>
      </c>
      <c r="J90" s="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" customHeight="1" x14ac:dyDescent="0.25">
      <c r="A91" s="7" t="s">
        <v>291</v>
      </c>
      <c r="B91" s="8">
        <v>25645</v>
      </c>
      <c r="C91" s="7" t="s">
        <v>290</v>
      </c>
      <c r="D91" s="9"/>
      <c r="E91" s="7">
        <v>36</v>
      </c>
      <c r="F91" s="9">
        <f t="shared" si="0"/>
        <v>2700</v>
      </c>
      <c r="G91" s="9"/>
      <c r="H91" s="9">
        <f t="shared" si="8"/>
        <v>189</v>
      </c>
      <c r="I91" s="41">
        <f t="shared" si="1"/>
        <v>-2740.287128712871</v>
      </c>
      <c r="J91" s="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" customHeight="1" x14ac:dyDescent="0.25">
      <c r="A92" s="7" t="s">
        <v>16</v>
      </c>
      <c r="B92" s="11">
        <v>40516</v>
      </c>
      <c r="C92" s="7" t="s">
        <v>290</v>
      </c>
      <c r="D92" s="9"/>
      <c r="E92" s="7">
        <v>177</v>
      </c>
      <c r="F92" s="9">
        <f t="shared" si="0"/>
        <v>13275</v>
      </c>
      <c r="G92" s="9"/>
      <c r="H92" s="9">
        <f t="shared" si="8"/>
        <v>189</v>
      </c>
      <c r="I92" s="41">
        <f t="shared" si="1"/>
        <v>7834.712871287129</v>
      </c>
      <c r="J92" s="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" customHeight="1" x14ac:dyDescent="0.25">
      <c r="A93" s="29" t="s">
        <v>88</v>
      </c>
      <c r="B93" s="32" t="s">
        <v>89</v>
      </c>
      <c r="C93" s="29" t="s">
        <v>292</v>
      </c>
      <c r="D93" s="30">
        <v>18000</v>
      </c>
      <c r="E93" s="29"/>
      <c r="F93" s="30">
        <f t="shared" si="0"/>
        <v>18000</v>
      </c>
      <c r="G93" s="30">
        <v>899</v>
      </c>
      <c r="H93" s="30">
        <f>G93/12</f>
        <v>74.916666666666671</v>
      </c>
      <c r="I93" s="40">
        <f t="shared" si="1"/>
        <v>12445.629537953797</v>
      </c>
      <c r="J93" s="2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5" customHeight="1" x14ac:dyDescent="0.25">
      <c r="A94" s="7" t="s">
        <v>293</v>
      </c>
      <c r="B94" s="11" t="s">
        <v>294</v>
      </c>
      <c r="C94" s="7" t="s">
        <v>295</v>
      </c>
      <c r="D94" s="9"/>
      <c r="E94" s="7">
        <v>85</v>
      </c>
      <c r="F94" s="9">
        <f t="shared" si="0"/>
        <v>6375</v>
      </c>
      <c r="G94" s="9"/>
      <c r="H94" s="9">
        <f t="shared" ref="H94:H104" si="9">H93</f>
        <v>74.916666666666671</v>
      </c>
      <c r="I94" s="41">
        <f t="shared" si="1"/>
        <v>820.62953795379599</v>
      </c>
      <c r="J94" s="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" customHeight="1" x14ac:dyDescent="0.25">
      <c r="A95" s="12" t="s">
        <v>57</v>
      </c>
      <c r="B95" s="11">
        <v>2658</v>
      </c>
      <c r="C95" s="7" t="s">
        <v>295</v>
      </c>
      <c r="D95" s="9"/>
      <c r="E95" s="7">
        <v>4</v>
      </c>
      <c r="F95" s="9">
        <f t="shared" si="0"/>
        <v>300</v>
      </c>
      <c r="G95" s="9"/>
      <c r="H95" s="9">
        <f t="shared" si="9"/>
        <v>74.916666666666671</v>
      </c>
      <c r="I95" s="41">
        <f t="shared" si="1"/>
        <v>-5254.370462046204</v>
      </c>
      <c r="J95" s="7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" customHeight="1" x14ac:dyDescent="0.25">
      <c r="A96" s="7" t="s">
        <v>296</v>
      </c>
      <c r="B96" s="11" t="s">
        <v>297</v>
      </c>
      <c r="C96" s="7" t="s">
        <v>295</v>
      </c>
      <c r="D96" s="9"/>
      <c r="E96" s="7">
        <v>34</v>
      </c>
      <c r="F96" s="9">
        <f t="shared" si="0"/>
        <v>2550</v>
      </c>
      <c r="G96" s="9"/>
      <c r="H96" s="9">
        <f t="shared" si="9"/>
        <v>74.916666666666671</v>
      </c>
      <c r="I96" s="41">
        <f t="shared" si="1"/>
        <v>-3004.3704620462045</v>
      </c>
      <c r="J96" s="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" customHeight="1" x14ac:dyDescent="0.25">
      <c r="A97" s="7" t="s">
        <v>34</v>
      </c>
      <c r="B97" s="11" t="s">
        <v>35</v>
      </c>
      <c r="C97" s="7" t="s">
        <v>298</v>
      </c>
      <c r="D97" s="9"/>
      <c r="E97" s="7">
        <v>120</v>
      </c>
      <c r="F97" s="9">
        <f t="shared" si="0"/>
        <v>9000</v>
      </c>
      <c r="G97" s="9"/>
      <c r="H97" s="9">
        <f t="shared" si="9"/>
        <v>74.916666666666671</v>
      </c>
      <c r="I97" s="41">
        <f t="shared" si="1"/>
        <v>3445.6295379537951</v>
      </c>
      <c r="J97" s="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" customHeight="1" x14ac:dyDescent="0.25">
      <c r="A98" s="7" t="s">
        <v>90</v>
      </c>
      <c r="B98" s="11">
        <v>11555</v>
      </c>
      <c r="C98" s="7" t="s">
        <v>298</v>
      </c>
      <c r="D98" s="9"/>
      <c r="E98" s="7">
        <v>41</v>
      </c>
      <c r="F98" s="9">
        <f t="shared" si="0"/>
        <v>3075</v>
      </c>
      <c r="G98" s="9"/>
      <c r="H98" s="9">
        <f t="shared" si="9"/>
        <v>74.916666666666671</v>
      </c>
      <c r="I98" s="41">
        <f t="shared" si="1"/>
        <v>-2479.3704620462045</v>
      </c>
      <c r="J98" s="7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5" customHeight="1" x14ac:dyDescent="0.25">
      <c r="A99" s="7" t="s">
        <v>299</v>
      </c>
      <c r="B99" s="11">
        <v>27211</v>
      </c>
      <c r="C99" s="7" t="s">
        <v>298</v>
      </c>
      <c r="D99" s="9"/>
      <c r="E99" s="7">
        <v>67</v>
      </c>
      <c r="F99" s="9">
        <f t="shared" si="0"/>
        <v>5025</v>
      </c>
      <c r="G99" s="9"/>
      <c r="H99" s="9">
        <f t="shared" si="9"/>
        <v>74.916666666666671</v>
      </c>
      <c r="I99" s="41">
        <f t="shared" si="1"/>
        <v>-529.37046204620401</v>
      </c>
      <c r="J99" s="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 x14ac:dyDescent="0.25">
      <c r="A100" s="12" t="s">
        <v>300</v>
      </c>
      <c r="B100" s="8">
        <v>11297</v>
      </c>
      <c r="C100" s="7" t="s">
        <v>292</v>
      </c>
      <c r="D100" s="9"/>
      <c r="E100" s="7">
        <v>98</v>
      </c>
      <c r="F100" s="9">
        <f t="shared" si="0"/>
        <v>7350</v>
      </c>
      <c r="G100" s="9"/>
      <c r="H100" s="9">
        <f t="shared" si="9"/>
        <v>74.916666666666671</v>
      </c>
      <c r="I100" s="41">
        <f t="shared" si="1"/>
        <v>1795.629537953796</v>
      </c>
      <c r="J100" s="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 x14ac:dyDescent="0.25">
      <c r="A101" s="7" t="s">
        <v>22</v>
      </c>
      <c r="B101" s="11" t="s">
        <v>301</v>
      </c>
      <c r="C101" s="7" t="s">
        <v>292</v>
      </c>
      <c r="D101" s="9"/>
      <c r="E101" s="7">
        <v>4</v>
      </c>
      <c r="F101" s="9">
        <f t="shared" si="0"/>
        <v>300</v>
      </c>
      <c r="G101" s="9"/>
      <c r="H101" s="9">
        <f t="shared" si="9"/>
        <v>74.916666666666671</v>
      </c>
      <c r="I101" s="41">
        <f t="shared" si="1"/>
        <v>-5254.370462046204</v>
      </c>
      <c r="J101" s="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 x14ac:dyDescent="0.25">
      <c r="A102" s="7" t="s">
        <v>28</v>
      </c>
      <c r="B102" s="11" t="s">
        <v>58</v>
      </c>
      <c r="C102" s="7" t="s">
        <v>302</v>
      </c>
      <c r="D102" s="9"/>
      <c r="E102" s="7">
        <v>99</v>
      </c>
      <c r="F102" s="9">
        <f t="shared" si="0"/>
        <v>7425</v>
      </c>
      <c r="G102" s="9"/>
      <c r="H102" s="9">
        <f t="shared" si="9"/>
        <v>74.916666666666671</v>
      </c>
      <c r="I102" s="41">
        <f t="shared" si="1"/>
        <v>1870.629537953796</v>
      </c>
      <c r="J102" s="7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5" customHeight="1" x14ac:dyDescent="0.25">
      <c r="A103" s="7" t="s">
        <v>179</v>
      </c>
      <c r="B103" s="11">
        <v>11527</v>
      </c>
      <c r="C103" s="7" t="s">
        <v>302</v>
      </c>
      <c r="D103" s="9"/>
      <c r="E103" s="7">
        <v>63</v>
      </c>
      <c r="F103" s="9">
        <f t="shared" si="0"/>
        <v>4725</v>
      </c>
      <c r="G103" s="9"/>
      <c r="H103" s="9">
        <f t="shared" si="9"/>
        <v>74.916666666666671</v>
      </c>
      <c r="I103" s="41">
        <f t="shared" si="1"/>
        <v>-829.37046204620401</v>
      </c>
      <c r="J103" s="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 x14ac:dyDescent="0.25">
      <c r="A104" s="12" t="s">
        <v>303</v>
      </c>
      <c r="B104" s="11">
        <v>52177</v>
      </c>
      <c r="C104" s="7" t="s">
        <v>302</v>
      </c>
      <c r="D104" s="9"/>
      <c r="E104" s="7">
        <v>220</v>
      </c>
      <c r="F104" s="9">
        <f>(E104*150)+D104</f>
        <v>33000</v>
      </c>
      <c r="G104" s="9"/>
      <c r="H104" s="9">
        <f t="shared" si="9"/>
        <v>74.916666666666671</v>
      </c>
      <c r="I104" s="41">
        <f t="shared" si="1"/>
        <v>27445.629537953791</v>
      </c>
      <c r="J104" s="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 x14ac:dyDescent="0.25">
      <c r="A105" s="16"/>
      <c r="B105" s="16"/>
      <c r="C105" s="16"/>
      <c r="D105" s="17"/>
      <c r="E105" s="16"/>
      <c r="F105" s="17">
        <f>SUM(F4:F104)</f>
        <v>545300</v>
      </c>
      <c r="G105" s="17"/>
      <c r="H105" s="17">
        <f>SUM(H4:H104)</f>
        <v>23258</v>
      </c>
      <c r="I105" s="17">
        <f>F105+H105</f>
        <v>568558</v>
      </c>
      <c r="J105" s="1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 x14ac:dyDescent="0.25">
      <c r="A106" s="16"/>
      <c r="B106" s="16"/>
      <c r="C106" s="16"/>
      <c r="D106" s="17"/>
      <c r="E106" s="16"/>
      <c r="F106" s="17"/>
      <c r="G106" s="17"/>
      <c r="H106" s="18" t="s">
        <v>53</v>
      </c>
      <c r="I106" s="17">
        <f>I105/(COUNTIF(A4:A104,"*"))</f>
        <v>5629.287128712871</v>
      </c>
      <c r="J106" s="1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2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2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2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2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2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2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2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2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2"/>
      <c r="C973" s="2"/>
      <c r="D973" s="3"/>
      <c r="E973" s="2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2"/>
      <c r="C974" s="2"/>
      <c r="D974" s="3"/>
      <c r="E974" s="2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2"/>
      <c r="C975" s="2"/>
      <c r="D975" s="3"/>
      <c r="E975" s="2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2"/>
      <c r="C976" s="2"/>
      <c r="D976" s="3"/>
      <c r="E976" s="2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2"/>
      <c r="C977" s="2"/>
      <c r="D977" s="3"/>
      <c r="E977" s="2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2"/>
      <c r="C978" s="2"/>
      <c r="D978" s="3"/>
      <c r="E978" s="2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2"/>
      <c r="C979" s="2"/>
      <c r="D979" s="3"/>
      <c r="E979" s="2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2"/>
      <c r="C980" s="2"/>
      <c r="D980" s="3"/>
      <c r="E980" s="2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2"/>
      <c r="C981" s="2"/>
      <c r="D981" s="3"/>
      <c r="E981" s="2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2"/>
      <c r="C982" s="2"/>
      <c r="D982" s="3"/>
      <c r="E982" s="2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2"/>
      <c r="C983" s="2"/>
      <c r="D983" s="3"/>
      <c r="E983" s="2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2"/>
      <c r="C984" s="2"/>
      <c r="D984" s="3"/>
      <c r="E984" s="2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2"/>
      <c r="C985" s="2"/>
      <c r="D985" s="3"/>
      <c r="E985" s="2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2"/>
      <c r="C986" s="2"/>
      <c r="D986" s="3"/>
      <c r="E986" s="2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2"/>
      <c r="C987" s="2"/>
      <c r="D987" s="3"/>
      <c r="E987" s="2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2"/>
      <c r="C988" s="2"/>
      <c r="D988" s="3"/>
      <c r="E988" s="2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2"/>
      <c r="C989" s="2"/>
      <c r="D989" s="3"/>
      <c r="E989" s="2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2"/>
      <c r="C990" s="2"/>
      <c r="D990" s="3"/>
      <c r="E990" s="2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2"/>
      <c r="C991" s="2"/>
      <c r="D991" s="3"/>
      <c r="E991" s="2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2"/>
      <c r="C992" s="2"/>
      <c r="D992" s="3"/>
      <c r="E992" s="2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2"/>
      <c r="C993" s="2"/>
      <c r="D993" s="3"/>
      <c r="E993" s="2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2"/>
      <c r="C994" s="2"/>
      <c r="D994" s="3"/>
      <c r="E994" s="2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2"/>
      <c r="C995" s="2"/>
      <c r="D995" s="3"/>
      <c r="E995" s="2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2"/>
      <c r="C996" s="2"/>
      <c r="D996" s="3"/>
      <c r="E996" s="2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2"/>
      <c r="C997" s="2"/>
      <c r="D997" s="3"/>
      <c r="E997" s="2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</sheetData>
  <autoFilter ref="A3:J103" xr:uid="{00000000-0009-0000-0000-000004000000}">
    <sortState xmlns:xlrd2="http://schemas.microsoft.com/office/spreadsheetml/2017/richdata2" ref="A3:J103">
      <sortCondition ref="C3:C103"/>
    </sortState>
  </autoFilter>
  <pageMargins left="0.7" right="0.7" top="0.75" bottom="0.75" header="0" footer="0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Y996"/>
  <sheetViews>
    <sheetView topLeftCell="A77" workbookViewId="0">
      <selection activeCell="A114" sqref="A114"/>
    </sheetView>
  </sheetViews>
  <sheetFormatPr defaultColWidth="14.42578125" defaultRowHeight="15" customHeight="1" x14ac:dyDescent="0.25"/>
  <cols>
    <col min="1" max="1" width="22.85546875" customWidth="1"/>
    <col min="2" max="2" width="14.7109375" customWidth="1"/>
    <col min="3" max="3" width="8.85546875" customWidth="1"/>
    <col min="4" max="4" width="10" customWidth="1"/>
    <col min="5" max="5" width="11.140625" customWidth="1"/>
    <col min="6" max="6" width="10.7109375" customWidth="1"/>
    <col min="7" max="7" width="11.28515625" customWidth="1"/>
    <col min="8" max="8" width="13" customWidth="1"/>
    <col min="9" max="9" width="10.7109375" customWidth="1"/>
    <col min="10" max="10" width="35.140625" customWidth="1"/>
    <col min="11" max="25" width="8.85546875" customWidth="1"/>
  </cols>
  <sheetData>
    <row r="1" spans="1:25" ht="31.5" x14ac:dyDescent="0.25">
      <c r="A1" s="1" t="s">
        <v>304</v>
      </c>
      <c r="B1" s="20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5">
      <c r="A2" s="5"/>
      <c r="B2" s="21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 x14ac:dyDescent="0.25">
      <c r="A3" s="5" t="s">
        <v>6</v>
      </c>
      <c r="B3" s="21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 x14ac:dyDescent="0.25">
      <c r="A4" s="34" t="s">
        <v>104</v>
      </c>
      <c r="B4" s="32" t="s">
        <v>105</v>
      </c>
      <c r="C4" s="29" t="s">
        <v>208</v>
      </c>
      <c r="D4" s="30">
        <v>18000</v>
      </c>
      <c r="E4" s="29"/>
      <c r="F4" s="30">
        <f t="shared" ref="F4:F106" si="0">(E4*75)+D4</f>
        <v>18000</v>
      </c>
      <c r="G4" s="30">
        <v>5775</v>
      </c>
      <c r="H4" s="30">
        <f>G4/11</f>
        <v>525</v>
      </c>
      <c r="I4" s="40">
        <f t="shared" ref="I4:I123" si="1">F4+H4-$I$125</f>
        <v>13470.341666666667</v>
      </c>
      <c r="J4" s="2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customHeight="1" x14ac:dyDescent="0.25">
      <c r="A5" s="7" t="s">
        <v>293</v>
      </c>
      <c r="B5" s="11" t="s">
        <v>294</v>
      </c>
      <c r="C5" s="7" t="s">
        <v>198</v>
      </c>
      <c r="D5" s="9"/>
      <c r="E5" s="7">
        <v>70</v>
      </c>
      <c r="F5" s="9">
        <f t="shared" si="0"/>
        <v>5250</v>
      </c>
      <c r="G5" s="9"/>
      <c r="H5" s="9">
        <f t="shared" ref="H5:H14" si="2">H4</f>
        <v>525</v>
      </c>
      <c r="I5" s="41">
        <f t="shared" si="1"/>
        <v>720.34166666666624</v>
      </c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 x14ac:dyDescent="0.25">
      <c r="A6" s="7" t="s">
        <v>305</v>
      </c>
      <c r="B6" s="11">
        <v>38254</v>
      </c>
      <c r="C6" s="7" t="s">
        <v>198</v>
      </c>
      <c r="D6" s="9"/>
      <c r="E6" s="7">
        <v>17</v>
      </c>
      <c r="F6" s="9">
        <f t="shared" si="0"/>
        <v>1275</v>
      </c>
      <c r="G6" s="9"/>
      <c r="H6" s="9">
        <f t="shared" si="2"/>
        <v>525</v>
      </c>
      <c r="I6" s="41">
        <f t="shared" si="1"/>
        <v>-3254.6583333333338</v>
      </c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25">
      <c r="A7" s="10" t="s">
        <v>184</v>
      </c>
      <c r="B7" s="11">
        <v>20822</v>
      </c>
      <c r="C7" s="7" t="s">
        <v>198</v>
      </c>
      <c r="D7" s="9"/>
      <c r="E7" s="7">
        <v>23</v>
      </c>
      <c r="F7" s="9">
        <f t="shared" si="0"/>
        <v>1725</v>
      </c>
      <c r="G7" s="9"/>
      <c r="H7" s="9">
        <f t="shared" si="2"/>
        <v>525</v>
      </c>
      <c r="I7" s="41">
        <f t="shared" si="1"/>
        <v>-2804.6583333333338</v>
      </c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5">
      <c r="A8" s="10" t="s">
        <v>306</v>
      </c>
      <c r="B8" s="11" t="s">
        <v>307</v>
      </c>
      <c r="C8" s="7" t="s">
        <v>202</v>
      </c>
      <c r="D8" s="9"/>
      <c r="E8" s="7">
        <v>54</v>
      </c>
      <c r="F8" s="9">
        <f t="shared" si="0"/>
        <v>4050</v>
      </c>
      <c r="G8" s="9"/>
      <c r="H8" s="9">
        <f t="shared" si="2"/>
        <v>525</v>
      </c>
      <c r="I8" s="41">
        <f t="shared" si="1"/>
        <v>-479.65833333333376</v>
      </c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5">
      <c r="A9" s="7" t="s">
        <v>308</v>
      </c>
      <c r="B9" s="11">
        <v>2271</v>
      </c>
      <c r="C9" s="7" t="s">
        <v>202</v>
      </c>
      <c r="D9" s="9"/>
      <c r="E9" s="7">
        <v>41</v>
      </c>
      <c r="F9" s="9">
        <f t="shared" si="0"/>
        <v>3075</v>
      </c>
      <c r="G9" s="9"/>
      <c r="H9" s="9">
        <f t="shared" si="2"/>
        <v>525</v>
      </c>
      <c r="I9" s="41">
        <f t="shared" si="1"/>
        <v>-1454.6583333333338</v>
      </c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 x14ac:dyDescent="0.25">
      <c r="A10" s="10" t="s">
        <v>16</v>
      </c>
      <c r="B10" s="11">
        <v>40516</v>
      </c>
      <c r="C10" s="7" t="s">
        <v>202</v>
      </c>
      <c r="D10" s="9"/>
      <c r="E10" s="7">
        <v>205</v>
      </c>
      <c r="F10" s="9">
        <f t="shared" si="0"/>
        <v>15375</v>
      </c>
      <c r="G10" s="9"/>
      <c r="H10" s="9">
        <f t="shared" si="2"/>
        <v>525</v>
      </c>
      <c r="I10" s="41">
        <f t="shared" si="1"/>
        <v>10845.341666666667</v>
      </c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25">
      <c r="A11" s="7" t="s">
        <v>167</v>
      </c>
      <c r="B11" s="11" t="s">
        <v>309</v>
      </c>
      <c r="C11" s="7" t="s">
        <v>205</v>
      </c>
      <c r="D11" s="9"/>
      <c r="E11" s="7">
        <v>21</v>
      </c>
      <c r="F11" s="9">
        <f t="shared" si="0"/>
        <v>1575</v>
      </c>
      <c r="G11" s="9"/>
      <c r="H11" s="9">
        <f t="shared" si="2"/>
        <v>525</v>
      </c>
      <c r="I11" s="41">
        <f t="shared" si="1"/>
        <v>-2954.6583333333338</v>
      </c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25">
      <c r="A12" s="7" t="s">
        <v>41</v>
      </c>
      <c r="B12" s="11" t="s">
        <v>310</v>
      </c>
      <c r="C12" s="7" t="s">
        <v>205</v>
      </c>
      <c r="D12" s="9"/>
      <c r="E12" s="7">
        <v>47</v>
      </c>
      <c r="F12" s="9">
        <f t="shared" si="0"/>
        <v>3525</v>
      </c>
      <c r="G12" s="9"/>
      <c r="H12" s="9">
        <f t="shared" si="2"/>
        <v>525</v>
      </c>
      <c r="I12" s="41">
        <f t="shared" si="1"/>
        <v>-1004.6583333333338</v>
      </c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5">
      <c r="A13" s="10" t="s">
        <v>311</v>
      </c>
      <c r="B13" s="11">
        <v>2286</v>
      </c>
      <c r="C13" s="7" t="s">
        <v>205</v>
      </c>
      <c r="D13" s="9"/>
      <c r="E13" s="7">
        <v>20</v>
      </c>
      <c r="F13" s="9">
        <f t="shared" si="0"/>
        <v>1500</v>
      </c>
      <c r="G13" s="9"/>
      <c r="H13" s="9">
        <f t="shared" si="2"/>
        <v>525</v>
      </c>
      <c r="I13" s="41">
        <f t="shared" si="1"/>
        <v>-3029.6583333333338</v>
      </c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5">
      <c r="A14" s="7" t="s">
        <v>312</v>
      </c>
      <c r="B14" s="11">
        <v>22746</v>
      </c>
      <c r="C14" s="7" t="s">
        <v>208</v>
      </c>
      <c r="D14" s="9"/>
      <c r="E14" s="7">
        <v>72</v>
      </c>
      <c r="F14" s="9">
        <f t="shared" si="0"/>
        <v>5400</v>
      </c>
      <c r="G14" s="9"/>
      <c r="H14" s="9">
        <f t="shared" si="2"/>
        <v>525</v>
      </c>
      <c r="I14" s="41">
        <f t="shared" si="1"/>
        <v>870.34166666666624</v>
      </c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25">
      <c r="A15" s="39" t="s">
        <v>97</v>
      </c>
      <c r="B15" s="32">
        <v>25645</v>
      </c>
      <c r="C15" s="29" t="s">
        <v>218</v>
      </c>
      <c r="D15" s="30">
        <v>21000</v>
      </c>
      <c r="E15" s="29"/>
      <c r="F15" s="30">
        <f t="shared" si="0"/>
        <v>21000</v>
      </c>
      <c r="G15" s="30">
        <v>3747</v>
      </c>
      <c r="H15" s="30">
        <f>G15/13</f>
        <v>288.23076923076923</v>
      </c>
      <c r="I15" s="40">
        <f t="shared" si="1"/>
        <v>16233.572435897437</v>
      </c>
      <c r="J15" s="2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" customHeight="1" x14ac:dyDescent="0.25">
      <c r="A16" s="7" t="s">
        <v>313</v>
      </c>
      <c r="B16" s="11">
        <v>37364</v>
      </c>
      <c r="C16" s="7" t="s">
        <v>211</v>
      </c>
      <c r="D16" s="9"/>
      <c r="E16" s="7">
        <v>56</v>
      </c>
      <c r="F16" s="9">
        <f t="shared" si="0"/>
        <v>4200</v>
      </c>
      <c r="G16" s="9"/>
      <c r="H16" s="9">
        <f t="shared" ref="H16:H27" si="3">H15</f>
        <v>288.23076923076923</v>
      </c>
      <c r="I16" s="41">
        <f t="shared" si="1"/>
        <v>-566.42756410256425</v>
      </c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customHeight="1" x14ac:dyDescent="0.25">
      <c r="A17" s="7" t="s">
        <v>92</v>
      </c>
      <c r="B17" s="11">
        <v>29100</v>
      </c>
      <c r="C17" s="7" t="s">
        <v>211</v>
      </c>
      <c r="D17" s="9"/>
      <c r="E17" s="7">
        <v>22</v>
      </c>
      <c r="F17" s="9">
        <f t="shared" si="0"/>
        <v>1650</v>
      </c>
      <c r="G17" s="9"/>
      <c r="H17" s="9">
        <f t="shared" si="3"/>
        <v>288.23076923076923</v>
      </c>
      <c r="I17" s="41">
        <f t="shared" si="1"/>
        <v>-3116.4275641025642</v>
      </c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customHeight="1" x14ac:dyDescent="0.25">
      <c r="A18" s="7" t="s">
        <v>314</v>
      </c>
      <c r="B18" s="11" t="s">
        <v>186</v>
      </c>
      <c r="C18" s="7" t="s">
        <v>211</v>
      </c>
      <c r="D18" s="9"/>
      <c r="E18" s="7">
        <v>40</v>
      </c>
      <c r="F18" s="9">
        <f t="shared" si="0"/>
        <v>3000</v>
      </c>
      <c r="G18" s="9"/>
      <c r="H18" s="9">
        <f t="shared" si="3"/>
        <v>288.23076923076923</v>
      </c>
      <c r="I18" s="41">
        <f t="shared" si="1"/>
        <v>-1766.4275641025647</v>
      </c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5">
      <c r="A19" s="7" t="s">
        <v>282</v>
      </c>
      <c r="B19" s="11" t="s">
        <v>283</v>
      </c>
      <c r="C19" s="7" t="s">
        <v>214</v>
      </c>
      <c r="D19" s="9"/>
      <c r="E19" s="7">
        <v>37</v>
      </c>
      <c r="F19" s="9">
        <f t="shared" si="0"/>
        <v>2775</v>
      </c>
      <c r="G19" s="9"/>
      <c r="H19" s="9">
        <f t="shared" si="3"/>
        <v>288.23076923076923</v>
      </c>
      <c r="I19" s="41">
        <f t="shared" si="1"/>
        <v>-1991.4275641025647</v>
      </c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 x14ac:dyDescent="0.25">
      <c r="A20" s="7" t="s">
        <v>315</v>
      </c>
      <c r="B20" s="11" t="s">
        <v>86</v>
      </c>
      <c r="C20" s="7" t="s">
        <v>214</v>
      </c>
      <c r="D20" s="9"/>
      <c r="E20" s="7">
        <v>56</v>
      </c>
      <c r="F20" s="9">
        <f t="shared" si="0"/>
        <v>4200</v>
      </c>
      <c r="G20" s="9"/>
      <c r="H20" s="9">
        <f t="shared" si="3"/>
        <v>288.23076923076923</v>
      </c>
      <c r="I20" s="41">
        <f t="shared" si="1"/>
        <v>-566.42756410256425</v>
      </c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25">
      <c r="A21" s="7" t="s">
        <v>194</v>
      </c>
      <c r="B21" s="11" t="s">
        <v>195</v>
      </c>
      <c r="C21" s="7" t="s">
        <v>214</v>
      </c>
      <c r="D21" s="9"/>
      <c r="E21" s="7">
        <v>42</v>
      </c>
      <c r="F21" s="9">
        <f t="shared" si="0"/>
        <v>3150</v>
      </c>
      <c r="G21" s="9"/>
      <c r="H21" s="9">
        <f t="shared" si="3"/>
        <v>288.23076923076923</v>
      </c>
      <c r="I21" s="41">
        <f t="shared" si="1"/>
        <v>-1616.4275641025647</v>
      </c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 x14ac:dyDescent="0.25">
      <c r="A22" s="7" t="s">
        <v>278</v>
      </c>
      <c r="B22" s="11" t="s">
        <v>279</v>
      </c>
      <c r="C22" s="7" t="s">
        <v>218</v>
      </c>
      <c r="D22" s="9"/>
      <c r="E22" s="7">
        <v>36</v>
      </c>
      <c r="F22" s="9">
        <f t="shared" si="0"/>
        <v>2700</v>
      </c>
      <c r="G22" s="9"/>
      <c r="H22" s="9">
        <f t="shared" si="3"/>
        <v>288.23076923076923</v>
      </c>
      <c r="I22" s="41">
        <f t="shared" si="1"/>
        <v>-2066.4275641025647</v>
      </c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 x14ac:dyDescent="0.25">
      <c r="A23" s="10" t="s">
        <v>139</v>
      </c>
      <c r="B23" s="11">
        <v>26320</v>
      </c>
      <c r="C23" s="7" t="s">
        <v>218</v>
      </c>
      <c r="D23" s="9"/>
      <c r="E23" s="7">
        <v>6</v>
      </c>
      <c r="F23" s="9">
        <f t="shared" si="0"/>
        <v>450</v>
      </c>
      <c r="G23" s="9"/>
      <c r="H23" s="9">
        <f t="shared" si="3"/>
        <v>288.23076923076923</v>
      </c>
      <c r="I23" s="41">
        <f t="shared" si="1"/>
        <v>-4316.4275641025642</v>
      </c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5">
      <c r="A24" s="12" t="s">
        <v>111</v>
      </c>
      <c r="B24" s="11">
        <v>41467</v>
      </c>
      <c r="C24" s="7" t="s">
        <v>224</v>
      </c>
      <c r="D24" s="9"/>
      <c r="E24" s="7">
        <v>36</v>
      </c>
      <c r="F24" s="9">
        <f t="shared" si="0"/>
        <v>2700</v>
      </c>
      <c r="G24" s="9"/>
      <c r="H24" s="9">
        <f t="shared" si="3"/>
        <v>288.23076923076923</v>
      </c>
      <c r="I24" s="41">
        <f t="shared" si="1"/>
        <v>-2066.4275641025647</v>
      </c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 customHeight="1" x14ac:dyDescent="0.25">
      <c r="A25" s="7" t="s">
        <v>316</v>
      </c>
      <c r="B25" s="11">
        <v>11499</v>
      </c>
      <c r="C25" s="7" t="s">
        <v>224</v>
      </c>
      <c r="D25" s="9"/>
      <c r="E25" s="7">
        <v>27</v>
      </c>
      <c r="F25" s="9">
        <f t="shared" si="0"/>
        <v>2025</v>
      </c>
      <c r="G25" s="9"/>
      <c r="H25" s="9">
        <f t="shared" si="3"/>
        <v>288.23076923076923</v>
      </c>
      <c r="I25" s="41">
        <f t="shared" si="1"/>
        <v>-2741.4275641025647</v>
      </c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25">
      <c r="A26" s="7" t="s">
        <v>317</v>
      </c>
      <c r="B26" s="11">
        <v>2271</v>
      </c>
      <c r="C26" s="7" t="s">
        <v>224</v>
      </c>
      <c r="D26" s="9"/>
      <c r="E26" s="7">
        <v>14</v>
      </c>
      <c r="F26" s="9">
        <f t="shared" si="0"/>
        <v>1050</v>
      </c>
      <c r="G26" s="9"/>
      <c r="H26" s="9">
        <f t="shared" si="3"/>
        <v>288.23076923076923</v>
      </c>
      <c r="I26" s="41">
        <f t="shared" si="1"/>
        <v>-3716.4275641025642</v>
      </c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customHeight="1" x14ac:dyDescent="0.25">
      <c r="A27" s="7" t="s">
        <v>318</v>
      </c>
      <c r="B27" s="11" t="s">
        <v>91</v>
      </c>
      <c r="C27" s="7" t="s">
        <v>224</v>
      </c>
      <c r="D27" s="9"/>
      <c r="E27" s="7">
        <v>24</v>
      </c>
      <c r="F27" s="9">
        <f t="shared" si="0"/>
        <v>1800</v>
      </c>
      <c r="G27" s="9"/>
      <c r="H27" s="9">
        <f t="shared" si="3"/>
        <v>288.23076923076923</v>
      </c>
      <c r="I27" s="41">
        <f t="shared" si="1"/>
        <v>-2966.4275641025647</v>
      </c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customHeight="1" x14ac:dyDescent="0.25">
      <c r="A28" s="28" t="s">
        <v>319</v>
      </c>
      <c r="B28" s="32" t="s">
        <v>320</v>
      </c>
      <c r="C28" s="29" t="s">
        <v>236</v>
      </c>
      <c r="D28" s="30">
        <v>18000</v>
      </c>
      <c r="E28" s="29"/>
      <c r="F28" s="30">
        <f t="shared" si="0"/>
        <v>18000</v>
      </c>
      <c r="G28" s="30">
        <v>1016</v>
      </c>
      <c r="H28" s="30">
        <f>G28/12</f>
        <v>84.666666666666671</v>
      </c>
      <c r="I28" s="40">
        <f t="shared" si="1"/>
        <v>13030.008333333335</v>
      </c>
      <c r="J28" s="2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" customHeight="1" x14ac:dyDescent="0.25">
      <c r="A29" s="10" t="s">
        <v>321</v>
      </c>
      <c r="B29" s="11" t="s">
        <v>124</v>
      </c>
      <c r="C29" s="7" t="s">
        <v>227</v>
      </c>
      <c r="D29" s="9"/>
      <c r="E29" s="7">
        <v>49</v>
      </c>
      <c r="F29" s="9">
        <f t="shared" si="0"/>
        <v>3675</v>
      </c>
      <c r="G29" s="9"/>
      <c r="H29" s="9">
        <f t="shared" ref="H29:H39" si="4">H28</f>
        <v>84.666666666666671</v>
      </c>
      <c r="I29" s="41">
        <f t="shared" si="1"/>
        <v>-1294.9916666666672</v>
      </c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customHeight="1" x14ac:dyDescent="0.25">
      <c r="A30" s="10" t="s">
        <v>322</v>
      </c>
      <c r="B30" s="11" t="s">
        <v>323</v>
      </c>
      <c r="C30" s="7" t="s">
        <v>227</v>
      </c>
      <c r="D30" s="9"/>
      <c r="E30" s="7">
        <v>8</v>
      </c>
      <c r="F30" s="9">
        <f t="shared" si="0"/>
        <v>600</v>
      </c>
      <c r="G30" s="9"/>
      <c r="H30" s="9">
        <f t="shared" si="4"/>
        <v>84.666666666666671</v>
      </c>
      <c r="I30" s="41">
        <f t="shared" si="1"/>
        <v>-4369.9916666666668</v>
      </c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customHeight="1" x14ac:dyDescent="0.25">
      <c r="A31" s="12" t="s">
        <v>226</v>
      </c>
      <c r="B31" s="11" t="s">
        <v>131</v>
      </c>
      <c r="C31" s="7" t="s">
        <v>227</v>
      </c>
      <c r="D31" s="9"/>
      <c r="E31" s="7">
        <v>14</v>
      </c>
      <c r="F31" s="9">
        <f t="shared" si="0"/>
        <v>1050</v>
      </c>
      <c r="G31" s="9"/>
      <c r="H31" s="9">
        <f t="shared" si="4"/>
        <v>84.666666666666671</v>
      </c>
      <c r="I31" s="41">
        <f t="shared" si="1"/>
        <v>-3919.9916666666668</v>
      </c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customHeight="1" x14ac:dyDescent="0.25">
      <c r="A32" s="12" t="s">
        <v>137</v>
      </c>
      <c r="B32" s="11" t="s">
        <v>138</v>
      </c>
      <c r="C32" s="7" t="s">
        <v>232</v>
      </c>
      <c r="D32" s="9"/>
      <c r="E32" s="7">
        <v>50</v>
      </c>
      <c r="F32" s="9">
        <f t="shared" si="0"/>
        <v>3750</v>
      </c>
      <c r="G32" s="9"/>
      <c r="H32" s="9">
        <f t="shared" si="4"/>
        <v>84.666666666666671</v>
      </c>
      <c r="I32" s="41">
        <f t="shared" si="1"/>
        <v>-1219.9916666666672</v>
      </c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" customHeight="1" x14ac:dyDescent="0.25">
      <c r="A33" s="10" t="s">
        <v>324</v>
      </c>
      <c r="B33" s="11" t="s">
        <v>229</v>
      </c>
      <c r="C33" s="7" t="s">
        <v>232</v>
      </c>
      <c r="D33" s="9"/>
      <c r="E33" s="7">
        <v>52</v>
      </c>
      <c r="F33" s="9">
        <f t="shared" si="0"/>
        <v>3900</v>
      </c>
      <c r="G33" s="9"/>
      <c r="H33" s="9">
        <f t="shared" si="4"/>
        <v>84.666666666666671</v>
      </c>
      <c r="I33" s="41">
        <f t="shared" si="1"/>
        <v>-1069.9916666666672</v>
      </c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10" t="s">
        <v>325</v>
      </c>
      <c r="B34" s="11" t="s">
        <v>120</v>
      </c>
      <c r="C34" s="7" t="s">
        <v>232</v>
      </c>
      <c r="D34" s="9"/>
      <c r="E34" s="7">
        <v>4</v>
      </c>
      <c r="F34" s="9">
        <f t="shared" si="0"/>
        <v>300</v>
      </c>
      <c r="G34" s="9"/>
      <c r="H34" s="9">
        <f t="shared" si="4"/>
        <v>84.666666666666671</v>
      </c>
      <c r="I34" s="41">
        <f t="shared" si="1"/>
        <v>-4669.9916666666668</v>
      </c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25">
      <c r="A35" s="7" t="s">
        <v>23</v>
      </c>
      <c r="B35" s="11">
        <v>28212</v>
      </c>
      <c r="C35" s="7" t="s">
        <v>236</v>
      </c>
      <c r="D35" s="9"/>
      <c r="E35" s="7">
        <v>11</v>
      </c>
      <c r="F35" s="9">
        <f t="shared" si="0"/>
        <v>825</v>
      </c>
      <c r="G35" s="9"/>
      <c r="H35" s="9">
        <f t="shared" si="4"/>
        <v>84.666666666666671</v>
      </c>
      <c r="I35" s="41">
        <f t="shared" si="1"/>
        <v>-4144.9916666666668</v>
      </c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25">
      <c r="A36" s="7" t="s">
        <v>326</v>
      </c>
      <c r="B36" s="11">
        <v>11270</v>
      </c>
      <c r="C36" s="7" t="s">
        <v>236</v>
      </c>
      <c r="D36" s="9"/>
      <c r="E36" s="7">
        <v>56</v>
      </c>
      <c r="F36" s="9">
        <f t="shared" si="0"/>
        <v>4200</v>
      </c>
      <c r="G36" s="9"/>
      <c r="H36" s="9">
        <f t="shared" si="4"/>
        <v>84.666666666666671</v>
      </c>
      <c r="I36" s="41">
        <f t="shared" si="1"/>
        <v>-769.99166666666679</v>
      </c>
      <c r="J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10" t="s">
        <v>171</v>
      </c>
      <c r="B37" s="11" t="s">
        <v>327</v>
      </c>
      <c r="C37" s="7" t="s">
        <v>238</v>
      </c>
      <c r="D37" s="9"/>
      <c r="E37" s="7">
        <v>11</v>
      </c>
      <c r="F37" s="9">
        <f t="shared" si="0"/>
        <v>825</v>
      </c>
      <c r="G37" s="9"/>
      <c r="H37" s="9">
        <f t="shared" si="4"/>
        <v>84.666666666666671</v>
      </c>
      <c r="I37" s="41">
        <f t="shared" si="1"/>
        <v>-4144.9916666666668</v>
      </c>
      <c r="J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12" t="s">
        <v>328</v>
      </c>
      <c r="B38" s="11">
        <v>2167</v>
      </c>
      <c r="C38" s="7" t="s">
        <v>238</v>
      </c>
      <c r="D38" s="9"/>
      <c r="E38" s="7">
        <v>35</v>
      </c>
      <c r="F38" s="9">
        <f t="shared" si="0"/>
        <v>2625</v>
      </c>
      <c r="G38" s="9"/>
      <c r="H38" s="9">
        <f t="shared" si="4"/>
        <v>84.666666666666671</v>
      </c>
      <c r="I38" s="41">
        <f t="shared" si="1"/>
        <v>-2344.9916666666672</v>
      </c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25">
      <c r="A39" s="7" t="s">
        <v>329</v>
      </c>
      <c r="B39" s="11">
        <v>3344</v>
      </c>
      <c r="C39" s="7" t="s">
        <v>238</v>
      </c>
      <c r="D39" s="9"/>
      <c r="E39" s="7">
        <v>52</v>
      </c>
      <c r="F39" s="9">
        <f t="shared" si="0"/>
        <v>3900</v>
      </c>
      <c r="G39" s="9"/>
      <c r="H39" s="9">
        <f t="shared" si="4"/>
        <v>84.666666666666671</v>
      </c>
      <c r="I39" s="41">
        <f t="shared" si="1"/>
        <v>-1069.9916666666672</v>
      </c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25">
      <c r="A40" s="28" t="s">
        <v>243</v>
      </c>
      <c r="B40" s="32" t="s">
        <v>244</v>
      </c>
      <c r="C40" s="29" t="s">
        <v>242</v>
      </c>
      <c r="D40" s="30">
        <v>18000</v>
      </c>
      <c r="E40" s="29"/>
      <c r="F40" s="30">
        <f t="shared" si="0"/>
        <v>18000</v>
      </c>
      <c r="G40" s="30">
        <v>1698</v>
      </c>
      <c r="H40" s="30">
        <f>G40/12</f>
        <v>141.5</v>
      </c>
      <c r="I40" s="40">
        <f t="shared" si="1"/>
        <v>13086.841666666667</v>
      </c>
      <c r="J40" s="2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5" customHeight="1" x14ac:dyDescent="0.25">
      <c r="A41" s="7" t="s">
        <v>66</v>
      </c>
      <c r="B41" s="11">
        <v>36746</v>
      </c>
      <c r="C41" s="7" t="s">
        <v>242</v>
      </c>
      <c r="D41" s="9"/>
      <c r="E41" s="7">
        <v>18</v>
      </c>
      <c r="F41" s="9">
        <f t="shared" si="0"/>
        <v>1350</v>
      </c>
      <c r="G41" s="9"/>
      <c r="H41" s="9">
        <f t="shared" ref="H41:H51" si="5">H40</f>
        <v>141.5</v>
      </c>
      <c r="I41" s="41">
        <f t="shared" si="1"/>
        <v>-3563.1583333333338</v>
      </c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25">
      <c r="A42" s="7" t="s">
        <v>106</v>
      </c>
      <c r="B42" s="11" t="s">
        <v>107</v>
      </c>
      <c r="C42" s="7" t="s">
        <v>242</v>
      </c>
      <c r="D42" s="9"/>
      <c r="E42" s="7">
        <v>44</v>
      </c>
      <c r="F42" s="9">
        <f t="shared" si="0"/>
        <v>3300</v>
      </c>
      <c r="G42" s="9"/>
      <c r="H42" s="9">
        <f t="shared" si="5"/>
        <v>141.5</v>
      </c>
      <c r="I42" s="41">
        <f t="shared" si="1"/>
        <v>-1613.1583333333338</v>
      </c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customHeight="1" x14ac:dyDescent="0.25">
      <c r="A43" s="10" t="s">
        <v>330</v>
      </c>
      <c r="B43" s="11" t="s">
        <v>175</v>
      </c>
      <c r="C43" s="7" t="s">
        <v>246</v>
      </c>
      <c r="D43" s="9"/>
      <c r="E43" s="7">
        <v>50</v>
      </c>
      <c r="F43" s="9">
        <f t="shared" si="0"/>
        <v>3750</v>
      </c>
      <c r="G43" s="9"/>
      <c r="H43" s="9">
        <f t="shared" si="5"/>
        <v>141.5</v>
      </c>
      <c r="I43" s="41">
        <f t="shared" si="1"/>
        <v>-1163.1583333333338</v>
      </c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25">
      <c r="A44" s="10" t="s">
        <v>331</v>
      </c>
      <c r="B44" s="11" t="s">
        <v>267</v>
      </c>
      <c r="C44" s="7" t="s">
        <v>246</v>
      </c>
      <c r="D44" s="9"/>
      <c r="E44" s="7">
        <v>8</v>
      </c>
      <c r="F44" s="9">
        <f t="shared" si="0"/>
        <v>600</v>
      </c>
      <c r="G44" s="9"/>
      <c r="H44" s="9">
        <f t="shared" si="5"/>
        <v>141.5</v>
      </c>
      <c r="I44" s="41">
        <f t="shared" si="1"/>
        <v>-4313.1583333333338</v>
      </c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25">
      <c r="A45" s="10" t="s">
        <v>332</v>
      </c>
      <c r="B45" s="11" t="s">
        <v>120</v>
      </c>
      <c r="C45" s="7" t="s">
        <v>246</v>
      </c>
      <c r="D45" s="9"/>
      <c r="E45" s="7">
        <v>3</v>
      </c>
      <c r="F45" s="9">
        <f t="shared" si="0"/>
        <v>225</v>
      </c>
      <c r="G45" s="9"/>
      <c r="H45" s="9">
        <f t="shared" si="5"/>
        <v>141.5</v>
      </c>
      <c r="I45" s="41">
        <f t="shared" si="1"/>
        <v>-4688.1583333333338</v>
      </c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5">
      <c r="A46" s="10" t="s">
        <v>75</v>
      </c>
      <c r="B46" s="8">
        <v>40696</v>
      </c>
      <c r="C46" s="7" t="s">
        <v>241</v>
      </c>
      <c r="D46" s="9"/>
      <c r="E46" s="7">
        <v>5</v>
      </c>
      <c r="F46" s="9">
        <f t="shared" si="0"/>
        <v>375</v>
      </c>
      <c r="G46" s="9"/>
      <c r="H46" s="9">
        <f t="shared" si="5"/>
        <v>141.5</v>
      </c>
      <c r="I46" s="41">
        <f t="shared" si="1"/>
        <v>-4538.1583333333338</v>
      </c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customHeight="1" x14ac:dyDescent="0.25">
      <c r="A47" s="10" t="s">
        <v>132</v>
      </c>
      <c r="B47" s="11">
        <v>11306</v>
      </c>
      <c r="C47" s="7" t="s">
        <v>241</v>
      </c>
      <c r="D47" s="9"/>
      <c r="E47" s="7">
        <v>36</v>
      </c>
      <c r="F47" s="9">
        <f t="shared" si="0"/>
        <v>2700</v>
      </c>
      <c r="G47" s="9"/>
      <c r="H47" s="9">
        <f t="shared" si="5"/>
        <v>141.5</v>
      </c>
      <c r="I47" s="41">
        <f t="shared" si="1"/>
        <v>-2213.1583333333338</v>
      </c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5">
      <c r="A48" s="10" t="s">
        <v>125</v>
      </c>
      <c r="B48" s="8">
        <v>2269</v>
      </c>
      <c r="C48" s="7" t="s">
        <v>241</v>
      </c>
      <c r="D48" s="9"/>
      <c r="E48" s="7">
        <v>18</v>
      </c>
      <c r="F48" s="9">
        <f t="shared" si="0"/>
        <v>1350</v>
      </c>
      <c r="G48" s="9"/>
      <c r="H48" s="9">
        <f t="shared" si="5"/>
        <v>141.5</v>
      </c>
      <c r="I48" s="41">
        <f t="shared" si="1"/>
        <v>-3563.1583333333338</v>
      </c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25">
      <c r="A49" s="10" t="s">
        <v>78</v>
      </c>
      <c r="B49" s="11" t="s">
        <v>333</v>
      </c>
      <c r="C49" s="7" t="s">
        <v>249</v>
      </c>
      <c r="D49" s="9"/>
      <c r="E49" s="7">
        <v>10</v>
      </c>
      <c r="F49" s="9">
        <f t="shared" si="0"/>
        <v>750</v>
      </c>
      <c r="G49" s="9"/>
      <c r="H49" s="9">
        <f t="shared" si="5"/>
        <v>141.5</v>
      </c>
      <c r="I49" s="41">
        <f t="shared" si="1"/>
        <v>-4163.1583333333338</v>
      </c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25">
      <c r="A50" s="10" t="s">
        <v>71</v>
      </c>
      <c r="B50" s="8">
        <v>23451</v>
      </c>
      <c r="C50" s="7" t="s">
        <v>249</v>
      </c>
      <c r="D50" s="9"/>
      <c r="E50" s="7">
        <v>28</v>
      </c>
      <c r="F50" s="9">
        <f t="shared" si="0"/>
        <v>2100</v>
      </c>
      <c r="G50" s="9"/>
      <c r="H50" s="9">
        <f t="shared" si="5"/>
        <v>141.5</v>
      </c>
      <c r="I50" s="41">
        <f t="shared" si="1"/>
        <v>-2813.1583333333338</v>
      </c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 x14ac:dyDescent="0.25">
      <c r="A51" s="7" t="s">
        <v>334</v>
      </c>
      <c r="B51" s="11" t="s">
        <v>29</v>
      </c>
      <c r="C51" s="7" t="s">
        <v>249</v>
      </c>
      <c r="D51" s="9"/>
      <c r="E51" s="7">
        <v>54</v>
      </c>
      <c r="F51" s="9">
        <f t="shared" si="0"/>
        <v>4050</v>
      </c>
      <c r="G51" s="9"/>
      <c r="H51" s="9">
        <f t="shared" si="5"/>
        <v>141.5</v>
      </c>
      <c r="I51" s="41">
        <f t="shared" si="1"/>
        <v>-863.15833333333376</v>
      </c>
      <c r="J51" s="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25">
      <c r="A52" s="29" t="s">
        <v>335</v>
      </c>
      <c r="B52" s="32" t="s">
        <v>234</v>
      </c>
      <c r="C52" s="29" t="s">
        <v>254</v>
      </c>
      <c r="D52" s="30">
        <v>18000</v>
      </c>
      <c r="E52" s="29"/>
      <c r="F52" s="30">
        <f t="shared" si="0"/>
        <v>18000</v>
      </c>
      <c r="G52" s="30">
        <v>1090</v>
      </c>
      <c r="H52" s="30">
        <f>G52/12</f>
        <v>90.833333333333329</v>
      </c>
      <c r="I52" s="40">
        <f t="shared" si="1"/>
        <v>13036.174999999999</v>
      </c>
      <c r="J52" s="2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5" customHeight="1" x14ac:dyDescent="0.25">
      <c r="A53" s="12" t="s">
        <v>336</v>
      </c>
      <c r="B53" s="11">
        <v>11362</v>
      </c>
      <c r="C53" s="7" t="s">
        <v>254</v>
      </c>
      <c r="D53" s="9"/>
      <c r="E53" s="7">
        <v>3</v>
      </c>
      <c r="F53" s="9">
        <f t="shared" si="0"/>
        <v>225</v>
      </c>
      <c r="G53" s="9"/>
      <c r="H53" s="9">
        <f t="shared" ref="H53:H63" si="6">H52</f>
        <v>90.833333333333329</v>
      </c>
      <c r="I53" s="41">
        <f t="shared" si="1"/>
        <v>-4738.8250000000007</v>
      </c>
      <c r="J53" s="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25">
      <c r="A54" s="10" t="s">
        <v>337</v>
      </c>
      <c r="B54" s="11">
        <v>40067</v>
      </c>
      <c r="C54" s="7" t="s">
        <v>254</v>
      </c>
      <c r="D54" s="9"/>
      <c r="E54" s="7">
        <v>56</v>
      </c>
      <c r="F54" s="9">
        <f t="shared" si="0"/>
        <v>4200</v>
      </c>
      <c r="G54" s="9"/>
      <c r="H54" s="9">
        <f t="shared" si="6"/>
        <v>90.833333333333329</v>
      </c>
      <c r="I54" s="41">
        <f t="shared" si="1"/>
        <v>-763.82500000000073</v>
      </c>
      <c r="J54" s="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 customHeight="1" x14ac:dyDescent="0.25">
      <c r="A55" s="7" t="s">
        <v>338</v>
      </c>
      <c r="B55" s="11">
        <v>50667</v>
      </c>
      <c r="C55" s="7" t="s">
        <v>256</v>
      </c>
      <c r="D55" s="9"/>
      <c r="E55" s="7">
        <v>40</v>
      </c>
      <c r="F55" s="9">
        <f t="shared" si="0"/>
        <v>3000</v>
      </c>
      <c r="G55" s="9"/>
      <c r="H55" s="9">
        <f t="shared" si="6"/>
        <v>90.833333333333329</v>
      </c>
      <c r="I55" s="41">
        <f t="shared" si="1"/>
        <v>-1963.8250000000003</v>
      </c>
      <c r="J55" s="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 customHeight="1" x14ac:dyDescent="0.25">
      <c r="A56" s="7" t="s">
        <v>134</v>
      </c>
      <c r="B56" s="11" t="s">
        <v>240</v>
      </c>
      <c r="C56" s="7" t="s">
        <v>256</v>
      </c>
      <c r="D56" s="9"/>
      <c r="E56" s="7">
        <v>20</v>
      </c>
      <c r="F56" s="9">
        <f t="shared" si="0"/>
        <v>1500</v>
      </c>
      <c r="G56" s="9"/>
      <c r="H56" s="9">
        <f t="shared" si="6"/>
        <v>90.833333333333329</v>
      </c>
      <c r="I56" s="41">
        <f t="shared" si="1"/>
        <v>-3463.8250000000007</v>
      </c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customHeight="1" x14ac:dyDescent="0.25">
      <c r="A57" s="10" t="s">
        <v>339</v>
      </c>
      <c r="B57" s="11" t="s">
        <v>107</v>
      </c>
      <c r="C57" s="7" t="s">
        <v>256</v>
      </c>
      <c r="D57" s="9"/>
      <c r="E57" s="7">
        <v>47</v>
      </c>
      <c r="F57" s="9">
        <f t="shared" si="0"/>
        <v>3525</v>
      </c>
      <c r="G57" s="9"/>
      <c r="H57" s="9">
        <f t="shared" si="6"/>
        <v>90.833333333333329</v>
      </c>
      <c r="I57" s="41">
        <f t="shared" si="1"/>
        <v>-1438.8250000000003</v>
      </c>
      <c r="J57" s="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25">
      <c r="A58" s="7" t="s">
        <v>275</v>
      </c>
      <c r="B58" s="11">
        <v>11407</v>
      </c>
      <c r="C58" s="7" t="s">
        <v>251</v>
      </c>
      <c r="D58" s="9"/>
      <c r="E58" s="7">
        <v>74</v>
      </c>
      <c r="F58" s="9">
        <f t="shared" si="0"/>
        <v>5550</v>
      </c>
      <c r="G58" s="9"/>
      <c r="H58" s="9">
        <f t="shared" si="6"/>
        <v>90.833333333333329</v>
      </c>
      <c r="I58" s="41">
        <f t="shared" si="1"/>
        <v>586.17499999999927</v>
      </c>
      <c r="J58" s="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 customHeight="1" x14ac:dyDescent="0.25">
      <c r="A59" s="7" t="s">
        <v>340</v>
      </c>
      <c r="B59" s="11" t="s">
        <v>234</v>
      </c>
      <c r="C59" s="7" t="s">
        <v>251</v>
      </c>
      <c r="D59" s="9"/>
      <c r="E59" s="7"/>
      <c r="F59" s="9">
        <f t="shared" si="0"/>
        <v>0</v>
      </c>
      <c r="G59" s="9"/>
      <c r="H59" s="9">
        <f t="shared" si="6"/>
        <v>90.833333333333329</v>
      </c>
      <c r="I59" s="41">
        <f t="shared" si="1"/>
        <v>-4963.8250000000007</v>
      </c>
      <c r="J59" s="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" customHeight="1" x14ac:dyDescent="0.25">
      <c r="A60" s="7" t="s">
        <v>289</v>
      </c>
      <c r="B60" s="11">
        <v>11557</v>
      </c>
      <c r="C60" s="7" t="s">
        <v>251</v>
      </c>
      <c r="D60" s="9"/>
      <c r="E60" s="7">
        <v>75</v>
      </c>
      <c r="F60" s="9">
        <f t="shared" si="0"/>
        <v>5625</v>
      </c>
      <c r="G60" s="9"/>
      <c r="H60" s="9">
        <f t="shared" si="6"/>
        <v>90.833333333333329</v>
      </c>
      <c r="I60" s="41">
        <f t="shared" si="1"/>
        <v>661.17499999999927</v>
      </c>
      <c r="J60" s="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25">
      <c r="A61" s="7" t="s">
        <v>341</v>
      </c>
      <c r="B61" s="11">
        <v>2509</v>
      </c>
      <c r="C61" s="7" t="s">
        <v>261</v>
      </c>
      <c r="D61" s="9"/>
      <c r="E61" s="7">
        <v>98</v>
      </c>
      <c r="F61" s="9">
        <f t="shared" si="0"/>
        <v>7350</v>
      </c>
      <c r="G61" s="9"/>
      <c r="H61" s="9">
        <f t="shared" si="6"/>
        <v>90.833333333333329</v>
      </c>
      <c r="I61" s="41">
        <f t="shared" si="1"/>
        <v>2386.1749999999993</v>
      </c>
      <c r="J61" s="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" customHeight="1" x14ac:dyDescent="0.25">
      <c r="A62" s="12" t="s">
        <v>82</v>
      </c>
      <c r="B62" s="11" t="s">
        <v>172</v>
      </c>
      <c r="C62" s="7" t="s">
        <v>261</v>
      </c>
      <c r="D62" s="9"/>
      <c r="E62" s="7">
        <v>67</v>
      </c>
      <c r="F62" s="9">
        <f t="shared" si="0"/>
        <v>5025</v>
      </c>
      <c r="G62" s="9"/>
      <c r="H62" s="9">
        <f t="shared" si="6"/>
        <v>90.833333333333329</v>
      </c>
      <c r="I62" s="41">
        <f t="shared" si="1"/>
        <v>61.174999999999272</v>
      </c>
      <c r="J62" s="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" customHeight="1" x14ac:dyDescent="0.25">
      <c r="A63" s="7" t="s">
        <v>342</v>
      </c>
      <c r="B63" s="11">
        <v>52760</v>
      </c>
      <c r="C63" s="7" t="s">
        <v>261</v>
      </c>
      <c r="D63" s="9"/>
      <c r="E63" s="7">
        <v>78</v>
      </c>
      <c r="F63" s="9">
        <f t="shared" si="0"/>
        <v>5850</v>
      </c>
      <c r="G63" s="9"/>
      <c r="H63" s="9">
        <f t="shared" si="6"/>
        <v>90.833333333333329</v>
      </c>
      <c r="I63" s="41">
        <f t="shared" si="1"/>
        <v>886.17499999999927</v>
      </c>
      <c r="J63" s="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" customHeight="1" x14ac:dyDescent="0.25">
      <c r="A64" s="29" t="s">
        <v>225</v>
      </c>
      <c r="B64" s="32">
        <v>11485</v>
      </c>
      <c r="C64" s="29" t="s">
        <v>266</v>
      </c>
      <c r="D64" s="30">
        <v>18000</v>
      </c>
      <c r="E64" s="29"/>
      <c r="F64" s="30">
        <f t="shared" si="0"/>
        <v>18000</v>
      </c>
      <c r="G64" s="30">
        <v>4164</v>
      </c>
      <c r="H64" s="30">
        <f>G64/12</f>
        <v>347</v>
      </c>
      <c r="I64" s="40">
        <f t="shared" si="1"/>
        <v>13292.341666666667</v>
      </c>
      <c r="J64" s="2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5" customHeight="1" x14ac:dyDescent="0.25">
      <c r="A65" s="10" t="s">
        <v>61</v>
      </c>
      <c r="B65" s="11" t="s">
        <v>62</v>
      </c>
      <c r="C65" s="7" t="s">
        <v>266</v>
      </c>
      <c r="D65" s="9"/>
      <c r="E65" s="7">
        <v>38</v>
      </c>
      <c r="F65" s="9">
        <f t="shared" si="0"/>
        <v>2850</v>
      </c>
      <c r="G65" s="9"/>
      <c r="H65" s="9">
        <f t="shared" ref="H65:H75" si="7">H64</f>
        <v>347</v>
      </c>
      <c r="I65" s="41">
        <f t="shared" si="1"/>
        <v>-1857.6583333333338</v>
      </c>
      <c r="J65" s="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" customHeight="1" x14ac:dyDescent="0.25">
      <c r="A66" s="7" t="s">
        <v>343</v>
      </c>
      <c r="B66" s="11" t="s">
        <v>223</v>
      </c>
      <c r="C66" s="7" t="s">
        <v>266</v>
      </c>
      <c r="D66" s="9"/>
      <c r="E66" s="7">
        <v>44</v>
      </c>
      <c r="F66" s="9">
        <f t="shared" si="0"/>
        <v>3300</v>
      </c>
      <c r="G66" s="9"/>
      <c r="H66" s="9">
        <f t="shared" si="7"/>
        <v>347</v>
      </c>
      <c r="I66" s="41">
        <f t="shared" si="1"/>
        <v>-1407.6583333333338</v>
      </c>
      <c r="J66" s="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" customHeight="1" x14ac:dyDescent="0.25">
      <c r="A67" s="10" t="s">
        <v>56</v>
      </c>
      <c r="B67" s="11" t="s">
        <v>344</v>
      </c>
      <c r="C67" s="7" t="s">
        <v>269</v>
      </c>
      <c r="D67" s="9"/>
      <c r="E67" s="7">
        <v>35</v>
      </c>
      <c r="F67" s="9">
        <f t="shared" si="0"/>
        <v>2625</v>
      </c>
      <c r="G67" s="9"/>
      <c r="H67" s="9">
        <f t="shared" si="7"/>
        <v>347</v>
      </c>
      <c r="I67" s="41">
        <f t="shared" si="1"/>
        <v>-2082.6583333333338</v>
      </c>
      <c r="J67" s="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" customHeight="1" x14ac:dyDescent="0.25">
      <c r="A68" s="7" t="s">
        <v>273</v>
      </c>
      <c r="B68" s="11" t="s">
        <v>253</v>
      </c>
      <c r="C68" s="7" t="s">
        <v>269</v>
      </c>
      <c r="D68" s="9"/>
      <c r="E68" s="7">
        <v>55</v>
      </c>
      <c r="F68" s="9">
        <f t="shared" si="0"/>
        <v>4125</v>
      </c>
      <c r="G68" s="9"/>
      <c r="H68" s="9">
        <f t="shared" si="7"/>
        <v>347</v>
      </c>
      <c r="I68" s="41">
        <f t="shared" si="1"/>
        <v>-582.65833333333376</v>
      </c>
      <c r="J68" s="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" customHeight="1" x14ac:dyDescent="0.25">
      <c r="A69" s="7" t="s">
        <v>88</v>
      </c>
      <c r="B69" s="11">
        <v>26679</v>
      </c>
      <c r="C69" s="7" t="s">
        <v>269</v>
      </c>
      <c r="D69" s="9"/>
      <c r="E69" s="7">
        <v>64</v>
      </c>
      <c r="F69" s="9">
        <f t="shared" si="0"/>
        <v>4800</v>
      </c>
      <c r="G69" s="9"/>
      <c r="H69" s="9">
        <f t="shared" si="7"/>
        <v>347</v>
      </c>
      <c r="I69" s="41">
        <f t="shared" si="1"/>
        <v>92.341666666666242</v>
      </c>
      <c r="J69" s="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" customHeight="1" x14ac:dyDescent="0.25">
      <c r="A70" s="7" t="s">
        <v>135</v>
      </c>
      <c r="B70" s="11" t="s">
        <v>136</v>
      </c>
      <c r="C70" s="7" t="s">
        <v>274</v>
      </c>
      <c r="D70" s="9"/>
      <c r="E70" s="7">
        <v>39</v>
      </c>
      <c r="F70" s="9">
        <f t="shared" si="0"/>
        <v>2925</v>
      </c>
      <c r="G70" s="9"/>
      <c r="H70" s="9">
        <f t="shared" si="7"/>
        <v>347</v>
      </c>
      <c r="I70" s="41">
        <f t="shared" si="1"/>
        <v>-1782.6583333333338</v>
      </c>
      <c r="J70" s="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" customHeight="1" x14ac:dyDescent="0.25">
      <c r="A71" s="7" t="s">
        <v>345</v>
      </c>
      <c r="B71" s="11">
        <v>1247</v>
      </c>
      <c r="C71" s="7" t="s">
        <v>274</v>
      </c>
      <c r="D71" s="9"/>
      <c r="E71" s="7">
        <v>64</v>
      </c>
      <c r="F71" s="9">
        <f t="shared" si="0"/>
        <v>4800</v>
      </c>
      <c r="G71" s="9"/>
      <c r="H71" s="9">
        <f t="shared" si="7"/>
        <v>347</v>
      </c>
      <c r="I71" s="41">
        <f t="shared" si="1"/>
        <v>92.341666666666242</v>
      </c>
      <c r="J71" s="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" customHeight="1" x14ac:dyDescent="0.25">
      <c r="A72" s="7" t="s">
        <v>212</v>
      </c>
      <c r="B72" s="11" t="s">
        <v>116</v>
      </c>
      <c r="C72" s="7" t="s">
        <v>274</v>
      </c>
      <c r="D72" s="9"/>
      <c r="E72" s="7">
        <v>65</v>
      </c>
      <c r="F72" s="9">
        <f t="shared" si="0"/>
        <v>4875</v>
      </c>
      <c r="G72" s="9"/>
      <c r="H72" s="9">
        <f t="shared" si="7"/>
        <v>347</v>
      </c>
      <c r="I72" s="41">
        <f t="shared" si="1"/>
        <v>167.34166666666624</v>
      </c>
      <c r="J72" s="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" customHeight="1" x14ac:dyDescent="0.25">
      <c r="A73" s="10" t="s">
        <v>148</v>
      </c>
      <c r="B73" s="11">
        <v>11439</v>
      </c>
      <c r="C73" s="7" t="s">
        <v>276</v>
      </c>
      <c r="D73" s="9"/>
      <c r="E73" s="7">
        <v>54</v>
      </c>
      <c r="F73" s="9">
        <f t="shared" si="0"/>
        <v>4050</v>
      </c>
      <c r="G73" s="9"/>
      <c r="H73" s="9">
        <f t="shared" si="7"/>
        <v>347</v>
      </c>
      <c r="I73" s="41">
        <f t="shared" si="1"/>
        <v>-657.65833333333376</v>
      </c>
      <c r="J73" s="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" customHeight="1" x14ac:dyDescent="0.25">
      <c r="A74" s="7" t="s">
        <v>143</v>
      </c>
      <c r="B74" s="11" t="s">
        <v>144</v>
      </c>
      <c r="C74" s="7" t="s">
        <v>276</v>
      </c>
      <c r="D74" s="9"/>
      <c r="E74" s="7">
        <v>49</v>
      </c>
      <c r="F74" s="9">
        <f t="shared" si="0"/>
        <v>3675</v>
      </c>
      <c r="G74" s="9"/>
      <c r="H74" s="9">
        <f t="shared" si="7"/>
        <v>347</v>
      </c>
      <c r="I74" s="41">
        <f t="shared" si="1"/>
        <v>-1032.6583333333338</v>
      </c>
      <c r="J74" s="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" customHeight="1" x14ac:dyDescent="0.25">
      <c r="A75" s="7" t="s">
        <v>346</v>
      </c>
      <c r="B75" s="11" t="s">
        <v>79</v>
      </c>
      <c r="C75" s="7" t="s">
        <v>276</v>
      </c>
      <c r="D75" s="9"/>
      <c r="E75" s="7">
        <v>54</v>
      </c>
      <c r="F75" s="9">
        <f t="shared" si="0"/>
        <v>4050</v>
      </c>
      <c r="G75" s="9"/>
      <c r="H75" s="9">
        <f t="shared" si="7"/>
        <v>347</v>
      </c>
      <c r="I75" s="41">
        <f t="shared" si="1"/>
        <v>-657.65833333333376</v>
      </c>
      <c r="J75" s="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" customHeight="1" x14ac:dyDescent="0.25">
      <c r="A76" s="29" t="s">
        <v>217</v>
      </c>
      <c r="B76" s="32">
        <v>11490</v>
      </c>
      <c r="C76" s="29" t="s">
        <v>280</v>
      </c>
      <c r="D76" s="30">
        <v>18000</v>
      </c>
      <c r="E76" s="29"/>
      <c r="F76" s="30">
        <f t="shared" si="0"/>
        <v>18000</v>
      </c>
      <c r="G76" s="30">
        <v>462</v>
      </c>
      <c r="H76" s="30">
        <f>G76/12</f>
        <v>38.5</v>
      </c>
      <c r="I76" s="40">
        <f t="shared" si="1"/>
        <v>12983.841666666667</v>
      </c>
      <c r="J76" s="2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5" customHeight="1" x14ac:dyDescent="0.25">
      <c r="A77" s="10" t="s">
        <v>252</v>
      </c>
      <c r="B77" s="11" t="s">
        <v>253</v>
      </c>
      <c r="C77" s="7" t="s">
        <v>280</v>
      </c>
      <c r="D77" s="9"/>
      <c r="E77" s="7">
        <v>52</v>
      </c>
      <c r="F77" s="9">
        <f t="shared" si="0"/>
        <v>3900</v>
      </c>
      <c r="G77" s="9"/>
      <c r="H77" s="9">
        <f t="shared" ref="H77:H87" si="8">H76</f>
        <v>38.5</v>
      </c>
      <c r="I77" s="41">
        <f t="shared" si="1"/>
        <v>-1116.1583333333338</v>
      </c>
      <c r="J77" s="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" customHeight="1" x14ac:dyDescent="0.25">
      <c r="A78" s="7" t="s">
        <v>100</v>
      </c>
      <c r="B78" s="11" t="s">
        <v>18</v>
      </c>
      <c r="C78" s="7" t="s">
        <v>280</v>
      </c>
      <c r="D78" s="9"/>
      <c r="E78" s="7">
        <v>62</v>
      </c>
      <c r="F78" s="9">
        <f t="shared" si="0"/>
        <v>4650</v>
      </c>
      <c r="G78" s="9"/>
      <c r="H78" s="9">
        <f t="shared" si="8"/>
        <v>38.5</v>
      </c>
      <c r="I78" s="41">
        <f t="shared" si="1"/>
        <v>-366.15833333333376</v>
      </c>
      <c r="J78" s="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" customHeight="1" x14ac:dyDescent="0.25">
      <c r="A79" s="7" t="s">
        <v>94</v>
      </c>
      <c r="B79" s="11" t="s">
        <v>95</v>
      </c>
      <c r="C79" s="7" t="s">
        <v>284</v>
      </c>
      <c r="D79" s="9"/>
      <c r="E79" s="7">
        <v>43</v>
      </c>
      <c r="F79" s="9">
        <f t="shared" si="0"/>
        <v>3225</v>
      </c>
      <c r="G79" s="9"/>
      <c r="H79" s="9">
        <f t="shared" si="8"/>
        <v>38.5</v>
      </c>
      <c r="I79" s="41">
        <f t="shared" si="1"/>
        <v>-1791.1583333333338</v>
      </c>
      <c r="J79" s="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" customHeight="1" x14ac:dyDescent="0.25">
      <c r="A80" s="7" t="s">
        <v>70</v>
      </c>
      <c r="B80" s="11" t="s">
        <v>103</v>
      </c>
      <c r="C80" s="7" t="s">
        <v>284</v>
      </c>
      <c r="D80" s="9"/>
      <c r="E80" s="7">
        <v>50</v>
      </c>
      <c r="F80" s="9">
        <f t="shared" si="0"/>
        <v>3750</v>
      </c>
      <c r="G80" s="9"/>
      <c r="H80" s="9">
        <f t="shared" si="8"/>
        <v>38.5</v>
      </c>
      <c r="I80" s="41">
        <f t="shared" si="1"/>
        <v>-1266.1583333333338</v>
      </c>
      <c r="J80" s="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" customHeight="1" x14ac:dyDescent="0.25">
      <c r="A81" s="7" t="s">
        <v>347</v>
      </c>
      <c r="B81" s="11">
        <v>11256</v>
      </c>
      <c r="C81" s="7" t="s">
        <v>284</v>
      </c>
      <c r="D81" s="9"/>
      <c r="E81" s="7">
        <v>50</v>
      </c>
      <c r="F81" s="9">
        <f t="shared" si="0"/>
        <v>3750</v>
      </c>
      <c r="G81" s="9"/>
      <c r="H81" s="9">
        <f t="shared" si="8"/>
        <v>38.5</v>
      </c>
      <c r="I81" s="41">
        <f t="shared" si="1"/>
        <v>-1266.1583333333338</v>
      </c>
      <c r="J81" s="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" customHeight="1" x14ac:dyDescent="0.25">
      <c r="A82" s="7" t="s">
        <v>348</v>
      </c>
      <c r="B82" s="11">
        <v>34473</v>
      </c>
      <c r="C82" s="7" t="s">
        <v>285</v>
      </c>
      <c r="D82" s="9"/>
      <c r="E82" s="7">
        <v>44</v>
      </c>
      <c r="F82" s="9">
        <f t="shared" si="0"/>
        <v>3300</v>
      </c>
      <c r="G82" s="9"/>
      <c r="H82" s="9">
        <f t="shared" si="8"/>
        <v>38.5</v>
      </c>
      <c r="I82" s="41">
        <f t="shared" si="1"/>
        <v>-1716.1583333333338</v>
      </c>
      <c r="J82" s="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" customHeight="1" x14ac:dyDescent="0.25">
      <c r="A83" s="7" t="s">
        <v>263</v>
      </c>
      <c r="B83" s="11" t="s">
        <v>116</v>
      </c>
      <c r="C83" s="7" t="s">
        <v>285</v>
      </c>
      <c r="D83" s="9"/>
      <c r="E83" s="7">
        <v>62</v>
      </c>
      <c r="F83" s="9">
        <f t="shared" si="0"/>
        <v>4650</v>
      </c>
      <c r="G83" s="9"/>
      <c r="H83" s="9">
        <f t="shared" si="8"/>
        <v>38.5</v>
      </c>
      <c r="I83" s="41">
        <f t="shared" si="1"/>
        <v>-366.15833333333376</v>
      </c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" customHeight="1" x14ac:dyDescent="0.25">
      <c r="A84" s="10" t="s">
        <v>349</v>
      </c>
      <c r="B84" s="11">
        <v>41529</v>
      </c>
      <c r="C84" s="7" t="s">
        <v>285</v>
      </c>
      <c r="D84" s="9"/>
      <c r="E84" s="7">
        <v>64</v>
      </c>
      <c r="F84" s="9">
        <f t="shared" si="0"/>
        <v>4800</v>
      </c>
      <c r="G84" s="9"/>
      <c r="H84" s="9">
        <f t="shared" si="8"/>
        <v>38.5</v>
      </c>
      <c r="I84" s="41">
        <f t="shared" si="1"/>
        <v>-216.15833333333376</v>
      </c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" customHeight="1" x14ac:dyDescent="0.25">
      <c r="A85" s="7" t="s">
        <v>21</v>
      </c>
      <c r="B85" s="11" t="s">
        <v>258</v>
      </c>
      <c r="C85" s="7" t="s">
        <v>288</v>
      </c>
      <c r="D85" s="9"/>
      <c r="E85" s="7">
        <v>57</v>
      </c>
      <c r="F85" s="9">
        <f t="shared" si="0"/>
        <v>4275</v>
      </c>
      <c r="G85" s="9"/>
      <c r="H85" s="9">
        <f t="shared" si="8"/>
        <v>38.5</v>
      </c>
      <c r="I85" s="41">
        <f t="shared" si="1"/>
        <v>-741.15833333333376</v>
      </c>
      <c r="J85" s="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 customHeight="1" x14ac:dyDescent="0.25">
      <c r="A86" s="12" t="s">
        <v>350</v>
      </c>
      <c r="B86" s="11" t="s">
        <v>118</v>
      </c>
      <c r="C86" s="7" t="s">
        <v>288</v>
      </c>
      <c r="D86" s="9"/>
      <c r="E86" s="7">
        <v>78</v>
      </c>
      <c r="F86" s="9">
        <f t="shared" si="0"/>
        <v>5850</v>
      </c>
      <c r="G86" s="9"/>
      <c r="H86" s="9">
        <f t="shared" si="8"/>
        <v>38.5</v>
      </c>
      <c r="I86" s="41">
        <f t="shared" si="1"/>
        <v>833.84166666666624</v>
      </c>
      <c r="J86" s="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" customHeight="1" x14ac:dyDescent="0.25">
      <c r="A87" s="12" t="s">
        <v>101</v>
      </c>
      <c r="B87" s="11">
        <v>1772</v>
      </c>
      <c r="C87" s="7" t="s">
        <v>288</v>
      </c>
      <c r="D87" s="9"/>
      <c r="E87" s="7">
        <v>40</v>
      </c>
      <c r="F87" s="9">
        <f t="shared" si="0"/>
        <v>3000</v>
      </c>
      <c r="G87" s="9"/>
      <c r="H87" s="9">
        <f t="shared" si="8"/>
        <v>38.5</v>
      </c>
      <c r="I87" s="41">
        <f t="shared" si="1"/>
        <v>-2016.1583333333338</v>
      </c>
      <c r="J87" s="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" customHeight="1" x14ac:dyDescent="0.25">
      <c r="A88" s="28" t="s">
        <v>351</v>
      </c>
      <c r="B88" s="32">
        <v>32650</v>
      </c>
      <c r="C88" s="29" t="s">
        <v>295</v>
      </c>
      <c r="D88" s="30">
        <v>18000</v>
      </c>
      <c r="E88" s="29"/>
      <c r="F88" s="30">
        <f t="shared" si="0"/>
        <v>18000</v>
      </c>
      <c r="G88" s="30">
        <v>1326</v>
      </c>
      <c r="H88" s="30">
        <f>G88/11</f>
        <v>120.54545454545455</v>
      </c>
      <c r="I88" s="40">
        <f t="shared" si="1"/>
        <v>13065.887121212123</v>
      </c>
      <c r="J88" s="2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5" customHeight="1" x14ac:dyDescent="0.25">
      <c r="A89" s="10" t="s">
        <v>173</v>
      </c>
      <c r="B89" s="11">
        <v>29197</v>
      </c>
      <c r="C89" s="7" t="s">
        <v>295</v>
      </c>
      <c r="D89" s="9"/>
      <c r="E89" s="7">
        <v>47</v>
      </c>
      <c r="F89" s="9">
        <f t="shared" si="0"/>
        <v>3525</v>
      </c>
      <c r="G89" s="9"/>
      <c r="H89" s="9">
        <f t="shared" ref="H89:H98" si="9">H88</f>
        <v>120.54545454545455</v>
      </c>
      <c r="I89" s="41">
        <f t="shared" si="1"/>
        <v>-1409.1128787878793</v>
      </c>
      <c r="J89" s="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" customHeight="1" x14ac:dyDescent="0.25">
      <c r="A90" s="7" t="s">
        <v>122</v>
      </c>
      <c r="B90" s="11" t="s">
        <v>352</v>
      </c>
      <c r="C90" s="7" t="s">
        <v>295</v>
      </c>
      <c r="D90" s="9"/>
      <c r="E90" s="7">
        <v>48</v>
      </c>
      <c r="F90" s="9">
        <f t="shared" si="0"/>
        <v>3600</v>
      </c>
      <c r="G90" s="9"/>
      <c r="H90" s="9">
        <f t="shared" si="9"/>
        <v>120.54545454545455</v>
      </c>
      <c r="I90" s="41">
        <f t="shared" si="1"/>
        <v>-1334.1128787878793</v>
      </c>
      <c r="J90" s="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" customHeight="1" x14ac:dyDescent="0.25">
      <c r="A91" s="10" t="s">
        <v>353</v>
      </c>
      <c r="B91" s="11" t="s">
        <v>354</v>
      </c>
      <c r="C91" s="7" t="s">
        <v>298</v>
      </c>
      <c r="D91" s="9"/>
      <c r="E91" s="7">
        <v>54</v>
      </c>
      <c r="F91" s="9">
        <f t="shared" si="0"/>
        <v>4050</v>
      </c>
      <c r="G91" s="9"/>
      <c r="H91" s="9">
        <f t="shared" si="9"/>
        <v>120.54545454545455</v>
      </c>
      <c r="I91" s="41">
        <f t="shared" si="1"/>
        <v>-884.1128787878788</v>
      </c>
      <c r="J91" s="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" customHeight="1" x14ac:dyDescent="0.25">
      <c r="A92" s="7" t="s">
        <v>26</v>
      </c>
      <c r="B92" s="11" t="s">
        <v>27</v>
      </c>
      <c r="C92" s="7" t="s">
        <v>298</v>
      </c>
      <c r="D92" s="9"/>
      <c r="E92" s="7">
        <v>19</v>
      </c>
      <c r="F92" s="9">
        <f t="shared" si="0"/>
        <v>1425</v>
      </c>
      <c r="G92" s="9"/>
      <c r="H92" s="9">
        <f t="shared" si="9"/>
        <v>120.54545454545455</v>
      </c>
      <c r="I92" s="41">
        <f t="shared" si="1"/>
        <v>-3509.1128787878793</v>
      </c>
      <c r="J92" s="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" customHeight="1" x14ac:dyDescent="0.25">
      <c r="A93" s="7" t="s">
        <v>355</v>
      </c>
      <c r="B93" s="11" t="s">
        <v>356</v>
      </c>
      <c r="C93" s="7" t="s">
        <v>292</v>
      </c>
      <c r="D93" s="9"/>
      <c r="E93" s="7">
        <v>35</v>
      </c>
      <c r="F93" s="9">
        <f t="shared" si="0"/>
        <v>2625</v>
      </c>
      <c r="G93" s="9"/>
      <c r="H93" s="9">
        <f t="shared" si="9"/>
        <v>120.54545454545455</v>
      </c>
      <c r="I93" s="41">
        <f t="shared" si="1"/>
        <v>-2309.1128787878793</v>
      </c>
      <c r="J93" s="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" customHeight="1" x14ac:dyDescent="0.25">
      <c r="A94" s="12" t="s">
        <v>357</v>
      </c>
      <c r="B94" s="11">
        <v>32650</v>
      </c>
      <c r="C94" s="7" t="s">
        <v>292</v>
      </c>
      <c r="D94" s="9"/>
      <c r="E94" s="7"/>
      <c r="F94" s="9">
        <f t="shared" si="0"/>
        <v>0</v>
      </c>
      <c r="G94" s="9"/>
      <c r="H94" s="9">
        <f t="shared" si="9"/>
        <v>120.54545454545455</v>
      </c>
      <c r="I94" s="41">
        <f t="shared" si="1"/>
        <v>-4934.1128787878788</v>
      </c>
      <c r="J94" s="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" customHeight="1" x14ac:dyDescent="0.25">
      <c r="A95" s="7" t="s">
        <v>147</v>
      </c>
      <c r="B95" s="11" t="s">
        <v>358</v>
      </c>
      <c r="C95" s="7" t="s">
        <v>292</v>
      </c>
      <c r="D95" s="9"/>
      <c r="E95" s="7">
        <v>58</v>
      </c>
      <c r="F95" s="9">
        <f t="shared" si="0"/>
        <v>4350</v>
      </c>
      <c r="G95" s="9"/>
      <c r="H95" s="9">
        <f t="shared" si="9"/>
        <v>120.54545454545455</v>
      </c>
      <c r="I95" s="41">
        <f t="shared" si="1"/>
        <v>-584.1128787878788</v>
      </c>
      <c r="J95" s="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" customHeight="1" x14ac:dyDescent="0.25">
      <c r="A96" s="10" t="s">
        <v>85</v>
      </c>
      <c r="B96" s="11" t="s">
        <v>359</v>
      </c>
      <c r="C96" s="7" t="s">
        <v>302</v>
      </c>
      <c r="D96" s="9"/>
      <c r="E96" s="7">
        <v>45</v>
      </c>
      <c r="F96" s="9">
        <f t="shared" si="0"/>
        <v>3375</v>
      </c>
      <c r="G96" s="9"/>
      <c r="H96" s="9">
        <f t="shared" si="9"/>
        <v>120.54545454545455</v>
      </c>
      <c r="I96" s="41">
        <f t="shared" si="1"/>
        <v>-1559.1128787878793</v>
      </c>
      <c r="J96" s="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" customHeight="1" x14ac:dyDescent="0.25">
      <c r="A97" s="7" t="s">
        <v>360</v>
      </c>
      <c r="B97" s="11">
        <v>20835</v>
      </c>
      <c r="C97" s="7" t="s">
        <v>302</v>
      </c>
      <c r="D97" s="9"/>
      <c r="E97" s="7">
        <v>11</v>
      </c>
      <c r="F97" s="9">
        <f t="shared" si="0"/>
        <v>825</v>
      </c>
      <c r="G97" s="9"/>
      <c r="H97" s="9">
        <f t="shared" si="9"/>
        <v>120.54545454545455</v>
      </c>
      <c r="I97" s="41">
        <f t="shared" si="1"/>
        <v>-4109.1128787878788</v>
      </c>
      <c r="J97" s="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" customHeight="1" x14ac:dyDescent="0.25">
      <c r="A98" s="12" t="s">
        <v>361</v>
      </c>
      <c r="B98" s="11">
        <v>4098</v>
      </c>
      <c r="C98" s="7" t="s">
        <v>302</v>
      </c>
      <c r="D98" s="9"/>
      <c r="E98" s="7">
        <v>58</v>
      </c>
      <c r="F98" s="9">
        <f t="shared" si="0"/>
        <v>4350</v>
      </c>
      <c r="G98" s="9"/>
      <c r="H98" s="9">
        <f t="shared" si="9"/>
        <v>120.54545454545455</v>
      </c>
      <c r="I98" s="41">
        <f t="shared" si="1"/>
        <v>-584.1128787878788</v>
      </c>
      <c r="J98" s="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" customHeight="1" x14ac:dyDescent="0.25">
      <c r="A99" s="29" t="s">
        <v>181</v>
      </c>
      <c r="B99" s="32">
        <v>11479</v>
      </c>
      <c r="C99" s="29" t="s">
        <v>362</v>
      </c>
      <c r="D99" s="30">
        <v>22000</v>
      </c>
      <c r="E99" s="29"/>
      <c r="F99" s="30">
        <f t="shared" si="0"/>
        <v>22000</v>
      </c>
      <c r="G99" s="30">
        <v>5107</v>
      </c>
      <c r="H99" s="30">
        <f>G99/14</f>
        <v>364.78571428571428</v>
      </c>
      <c r="I99" s="40">
        <f t="shared" si="1"/>
        <v>17310.127380952381</v>
      </c>
      <c r="J99" s="35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5" customHeight="1" x14ac:dyDescent="0.25">
      <c r="A100" s="10" t="s">
        <v>42</v>
      </c>
      <c r="B100" s="11" t="s">
        <v>43</v>
      </c>
      <c r="C100" s="7" t="s">
        <v>363</v>
      </c>
      <c r="D100" s="9"/>
      <c r="E100" s="7">
        <v>12</v>
      </c>
      <c r="F100" s="9">
        <f t="shared" si="0"/>
        <v>900</v>
      </c>
      <c r="G100" s="9"/>
      <c r="H100" s="9">
        <f t="shared" ref="H100:H112" si="10">H99</f>
        <v>364.78571428571428</v>
      </c>
      <c r="I100" s="41">
        <f t="shared" si="1"/>
        <v>-3789.8726190476195</v>
      </c>
      <c r="J100" s="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 x14ac:dyDescent="0.25">
      <c r="A101" s="7" t="s">
        <v>271</v>
      </c>
      <c r="B101" s="11" t="s">
        <v>272</v>
      </c>
      <c r="C101" s="7" t="s">
        <v>363</v>
      </c>
      <c r="D101" s="9"/>
      <c r="E101" s="7">
        <v>26</v>
      </c>
      <c r="F101" s="9">
        <f t="shared" si="0"/>
        <v>1950</v>
      </c>
      <c r="G101" s="9"/>
      <c r="H101" s="9">
        <f t="shared" si="10"/>
        <v>364.78571428571428</v>
      </c>
      <c r="I101" s="41">
        <f t="shared" si="1"/>
        <v>-2739.8726190476195</v>
      </c>
      <c r="J101" s="7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5" customHeight="1" x14ac:dyDescent="0.25">
      <c r="A102" s="7" t="s">
        <v>57</v>
      </c>
      <c r="B102" s="11">
        <v>2658</v>
      </c>
      <c r="C102" s="7" t="s">
        <v>363</v>
      </c>
      <c r="D102" s="9"/>
      <c r="E102" s="7">
        <v>13</v>
      </c>
      <c r="F102" s="9">
        <f t="shared" si="0"/>
        <v>975</v>
      </c>
      <c r="G102" s="9"/>
      <c r="H102" s="9">
        <f t="shared" si="10"/>
        <v>364.78571428571428</v>
      </c>
      <c r="I102" s="41">
        <f t="shared" si="1"/>
        <v>-3714.8726190476195</v>
      </c>
      <c r="J102" s="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 x14ac:dyDescent="0.25">
      <c r="A103" s="10" t="s">
        <v>364</v>
      </c>
      <c r="B103" s="11" t="s">
        <v>307</v>
      </c>
      <c r="C103" s="7" t="s">
        <v>365</v>
      </c>
      <c r="D103" s="9"/>
      <c r="E103" s="7">
        <v>74</v>
      </c>
      <c r="F103" s="9">
        <f t="shared" si="0"/>
        <v>5550</v>
      </c>
      <c r="G103" s="9"/>
      <c r="H103" s="9">
        <f t="shared" si="10"/>
        <v>364.78571428571428</v>
      </c>
      <c r="I103" s="41">
        <f t="shared" si="1"/>
        <v>860.12738095238092</v>
      </c>
      <c r="J103" s="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 x14ac:dyDescent="0.25">
      <c r="A104" s="7" t="s">
        <v>366</v>
      </c>
      <c r="B104" s="11" t="s">
        <v>367</v>
      </c>
      <c r="C104" s="7" t="s">
        <v>365</v>
      </c>
      <c r="D104" s="9"/>
      <c r="E104" s="7">
        <v>16</v>
      </c>
      <c r="F104" s="9">
        <f t="shared" si="0"/>
        <v>1200</v>
      </c>
      <c r="G104" s="9"/>
      <c r="H104" s="9">
        <f t="shared" si="10"/>
        <v>364.78571428571428</v>
      </c>
      <c r="I104" s="41">
        <f t="shared" si="1"/>
        <v>-3489.8726190476195</v>
      </c>
      <c r="J104" s="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 x14ac:dyDescent="0.25">
      <c r="A105" s="7" t="s">
        <v>39</v>
      </c>
      <c r="B105" s="11" t="s">
        <v>183</v>
      </c>
      <c r="C105" s="7" t="s">
        <v>365</v>
      </c>
      <c r="D105" s="9"/>
      <c r="E105" s="7">
        <v>74</v>
      </c>
      <c r="F105" s="9">
        <f t="shared" si="0"/>
        <v>5550</v>
      </c>
      <c r="G105" s="9"/>
      <c r="H105" s="9">
        <f t="shared" si="10"/>
        <v>364.78571428571428</v>
      </c>
      <c r="I105" s="41">
        <f t="shared" si="1"/>
        <v>860.12738095238092</v>
      </c>
      <c r="J105" s="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 x14ac:dyDescent="0.25">
      <c r="A106" s="7" t="s">
        <v>368</v>
      </c>
      <c r="B106" s="11" t="s">
        <v>369</v>
      </c>
      <c r="C106" s="7" t="s">
        <v>370</v>
      </c>
      <c r="D106" s="9"/>
      <c r="E106" s="7">
        <v>33</v>
      </c>
      <c r="F106" s="9">
        <f t="shared" si="0"/>
        <v>2475</v>
      </c>
      <c r="G106" s="9"/>
      <c r="H106" s="9">
        <f t="shared" si="10"/>
        <v>364.78571428571428</v>
      </c>
      <c r="I106" s="41">
        <f t="shared" si="1"/>
        <v>-2214.8726190476195</v>
      </c>
      <c r="J106" s="7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5" customHeight="1" x14ac:dyDescent="0.25">
      <c r="A107" s="7" t="s">
        <v>207</v>
      </c>
      <c r="B107" s="11">
        <v>1350</v>
      </c>
      <c r="C107" s="7" t="s">
        <v>370</v>
      </c>
      <c r="D107" s="9"/>
      <c r="E107" s="7">
        <v>13</v>
      </c>
      <c r="F107" s="9">
        <f>(E107*150)+D107</f>
        <v>1950</v>
      </c>
      <c r="G107" s="9"/>
      <c r="H107" s="9">
        <f t="shared" si="10"/>
        <v>364.78571428571428</v>
      </c>
      <c r="I107" s="41">
        <f t="shared" si="1"/>
        <v>-2739.8726190476195</v>
      </c>
      <c r="J107" s="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 x14ac:dyDescent="0.25">
      <c r="A108" s="7" t="s">
        <v>371</v>
      </c>
      <c r="B108" s="11" t="s">
        <v>156</v>
      </c>
      <c r="C108" s="7" t="s">
        <v>370</v>
      </c>
      <c r="D108" s="9"/>
      <c r="E108" s="7">
        <v>243</v>
      </c>
      <c r="F108" s="9">
        <f>(E108*150)+D108</f>
        <v>36450</v>
      </c>
      <c r="G108" s="9"/>
      <c r="H108" s="9">
        <f t="shared" si="10"/>
        <v>364.78571428571428</v>
      </c>
      <c r="I108" s="41">
        <f t="shared" si="1"/>
        <v>31760.127380952385</v>
      </c>
      <c r="J108" s="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 x14ac:dyDescent="0.25">
      <c r="A109" s="10" t="s">
        <v>372</v>
      </c>
      <c r="B109" s="11">
        <v>35826</v>
      </c>
      <c r="C109" s="7" t="s">
        <v>373</v>
      </c>
      <c r="D109" s="9"/>
      <c r="E109" s="7">
        <v>55</v>
      </c>
      <c r="F109" s="9">
        <f t="shared" ref="F109:F123" si="11">(E109*75)+D109</f>
        <v>4125</v>
      </c>
      <c r="G109" s="9"/>
      <c r="H109" s="9">
        <f t="shared" si="10"/>
        <v>364.78571428571428</v>
      </c>
      <c r="I109" s="41">
        <f t="shared" si="1"/>
        <v>-564.87261904761908</v>
      </c>
      <c r="J109" s="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5">
      <c r="A110" s="7" t="s">
        <v>190</v>
      </c>
      <c r="B110" s="11">
        <v>37170</v>
      </c>
      <c r="C110" s="7" t="s">
        <v>373</v>
      </c>
      <c r="D110" s="9"/>
      <c r="E110" s="7">
        <v>123</v>
      </c>
      <c r="F110" s="9">
        <f t="shared" si="11"/>
        <v>9225</v>
      </c>
      <c r="G110" s="9"/>
      <c r="H110" s="9">
        <f t="shared" si="10"/>
        <v>364.78571428571428</v>
      </c>
      <c r="I110" s="41">
        <f t="shared" si="1"/>
        <v>4535.12738095238</v>
      </c>
      <c r="J110" s="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 x14ac:dyDescent="0.25">
      <c r="A111" s="7" t="s">
        <v>65</v>
      </c>
      <c r="B111" s="11" t="s">
        <v>151</v>
      </c>
      <c r="C111" s="7" t="s">
        <v>373</v>
      </c>
      <c r="D111" s="9"/>
      <c r="E111" s="7">
        <v>17</v>
      </c>
      <c r="F111" s="9">
        <f t="shared" si="11"/>
        <v>1275</v>
      </c>
      <c r="G111" s="9"/>
      <c r="H111" s="9">
        <f t="shared" si="10"/>
        <v>364.78571428571428</v>
      </c>
      <c r="I111" s="41">
        <f t="shared" si="1"/>
        <v>-3414.8726190476195</v>
      </c>
      <c r="J111" s="14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5" customHeight="1" x14ac:dyDescent="0.25">
      <c r="A112" s="10" t="s">
        <v>374</v>
      </c>
      <c r="B112" s="11" t="s">
        <v>64</v>
      </c>
      <c r="C112" s="7" t="s">
        <v>362</v>
      </c>
      <c r="D112" s="9"/>
      <c r="E112" s="7">
        <v>81</v>
      </c>
      <c r="F112" s="9">
        <f t="shared" si="11"/>
        <v>6075</v>
      </c>
      <c r="G112" s="9"/>
      <c r="H112" s="9">
        <f t="shared" si="10"/>
        <v>364.78571428571428</v>
      </c>
      <c r="I112" s="41">
        <f t="shared" si="1"/>
        <v>1385.1273809523809</v>
      </c>
      <c r="J112" s="7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5" customHeight="1" x14ac:dyDescent="0.25">
      <c r="A113" s="29" t="s">
        <v>38</v>
      </c>
      <c r="B113" s="32">
        <v>51351</v>
      </c>
      <c r="C113" s="29" t="s">
        <v>375</v>
      </c>
      <c r="D113" s="30">
        <v>18000</v>
      </c>
      <c r="E113" s="29"/>
      <c r="F113" s="30">
        <f t="shared" si="11"/>
        <v>18000</v>
      </c>
      <c r="G113" s="30">
        <v>599</v>
      </c>
      <c r="H113" s="30">
        <f>G113/11</f>
        <v>54.454545454545453</v>
      </c>
      <c r="I113" s="40">
        <f t="shared" si="1"/>
        <v>12999.796212121211</v>
      </c>
      <c r="J113" s="2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5" customHeight="1" x14ac:dyDescent="0.25">
      <c r="A114" s="7" t="s">
        <v>55</v>
      </c>
      <c r="B114" s="11">
        <v>11309</v>
      </c>
      <c r="C114" s="7" t="s">
        <v>376</v>
      </c>
      <c r="D114" s="9"/>
      <c r="E114" s="7">
        <v>58</v>
      </c>
      <c r="F114" s="9">
        <f t="shared" si="11"/>
        <v>4350</v>
      </c>
      <c r="G114" s="9"/>
      <c r="H114" s="9">
        <f t="shared" ref="H114:H123" si="12">H113</f>
        <v>54.454545454545453</v>
      </c>
      <c r="I114" s="41">
        <f t="shared" si="1"/>
        <v>-650.20378787878872</v>
      </c>
      <c r="J114" s="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 x14ac:dyDescent="0.25">
      <c r="A115" s="7" t="s">
        <v>161</v>
      </c>
      <c r="B115" s="11" t="s">
        <v>162</v>
      </c>
      <c r="C115" s="7" t="s">
        <v>376</v>
      </c>
      <c r="D115" s="9"/>
      <c r="E115" s="7">
        <v>24</v>
      </c>
      <c r="F115" s="9">
        <f t="shared" si="11"/>
        <v>1800</v>
      </c>
      <c r="G115" s="9"/>
      <c r="H115" s="9">
        <f t="shared" si="12"/>
        <v>54.454545454545453</v>
      </c>
      <c r="I115" s="41">
        <f t="shared" si="1"/>
        <v>-3200.2037878787883</v>
      </c>
      <c r="J115" s="7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5" customHeight="1" x14ac:dyDescent="0.25">
      <c r="A116" s="12" t="s">
        <v>49</v>
      </c>
      <c r="B116" s="11" t="s">
        <v>50</v>
      </c>
      <c r="C116" s="7" t="s">
        <v>376</v>
      </c>
      <c r="D116" s="9"/>
      <c r="E116" s="7">
        <v>17</v>
      </c>
      <c r="F116" s="9">
        <f t="shared" si="11"/>
        <v>1275</v>
      </c>
      <c r="G116" s="9"/>
      <c r="H116" s="9">
        <f t="shared" si="12"/>
        <v>54.454545454545453</v>
      </c>
      <c r="I116" s="41">
        <f t="shared" si="1"/>
        <v>-3725.2037878787883</v>
      </c>
      <c r="J116" s="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 x14ac:dyDescent="0.25">
      <c r="A117" s="7" t="s">
        <v>22</v>
      </c>
      <c r="B117" s="11" t="s">
        <v>301</v>
      </c>
      <c r="C117" s="7" t="s">
        <v>377</v>
      </c>
      <c r="D117" s="9"/>
      <c r="E117" s="7">
        <v>2</v>
      </c>
      <c r="F117" s="9">
        <f t="shared" si="11"/>
        <v>150</v>
      </c>
      <c r="G117" s="9"/>
      <c r="H117" s="9">
        <f t="shared" si="12"/>
        <v>54.454545454545453</v>
      </c>
      <c r="I117" s="41">
        <f t="shared" si="1"/>
        <v>-4850.2037878787887</v>
      </c>
      <c r="J117" s="7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5" customHeight="1" x14ac:dyDescent="0.25">
      <c r="A118" s="10" t="s">
        <v>108</v>
      </c>
      <c r="B118" s="11" t="s">
        <v>109</v>
      </c>
      <c r="C118" s="7" t="s">
        <v>377</v>
      </c>
      <c r="D118" s="9"/>
      <c r="E118" s="7">
        <v>61</v>
      </c>
      <c r="F118" s="9">
        <f t="shared" si="11"/>
        <v>4575</v>
      </c>
      <c r="G118" s="9"/>
      <c r="H118" s="9">
        <f t="shared" si="12"/>
        <v>54.454545454545453</v>
      </c>
      <c r="I118" s="41">
        <f t="shared" si="1"/>
        <v>-425.20378787878872</v>
      </c>
      <c r="J118" s="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 x14ac:dyDescent="0.25">
      <c r="A119" s="7" t="s">
        <v>378</v>
      </c>
      <c r="B119" s="11" t="s">
        <v>64</v>
      </c>
      <c r="C119" s="7" t="s">
        <v>377</v>
      </c>
      <c r="D119" s="9"/>
      <c r="E119" s="7">
        <v>87</v>
      </c>
      <c r="F119" s="9">
        <f t="shared" si="11"/>
        <v>6525</v>
      </c>
      <c r="G119" s="9"/>
      <c r="H119" s="9">
        <f t="shared" si="12"/>
        <v>54.454545454545453</v>
      </c>
      <c r="I119" s="41">
        <f t="shared" si="1"/>
        <v>1524.7962121212113</v>
      </c>
      <c r="J119" s="7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5" customHeight="1" x14ac:dyDescent="0.25">
      <c r="A120" s="10" t="s">
        <v>379</v>
      </c>
      <c r="B120" s="11">
        <v>2341</v>
      </c>
      <c r="C120" s="7" t="s">
        <v>380</v>
      </c>
      <c r="D120" s="9"/>
      <c r="E120" s="7">
        <v>38</v>
      </c>
      <c r="F120" s="9">
        <f t="shared" si="11"/>
        <v>2850</v>
      </c>
      <c r="G120" s="9"/>
      <c r="H120" s="9">
        <f t="shared" si="12"/>
        <v>54.454545454545453</v>
      </c>
      <c r="I120" s="41">
        <f t="shared" si="1"/>
        <v>-2150.2037878787883</v>
      </c>
      <c r="J120" s="7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5" customHeight="1" x14ac:dyDescent="0.25">
      <c r="A121" s="7" t="s">
        <v>381</v>
      </c>
      <c r="B121" s="11">
        <v>43275</v>
      </c>
      <c r="C121" s="7" t="s">
        <v>380</v>
      </c>
      <c r="D121" s="9"/>
      <c r="E121" s="7">
        <v>56</v>
      </c>
      <c r="F121" s="9">
        <f t="shared" si="11"/>
        <v>4200</v>
      </c>
      <c r="G121" s="9"/>
      <c r="H121" s="9">
        <f t="shared" si="12"/>
        <v>54.454545454545453</v>
      </c>
      <c r="I121" s="41">
        <f t="shared" si="1"/>
        <v>-800.20378787878872</v>
      </c>
      <c r="J121" s="7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5" customHeight="1" x14ac:dyDescent="0.25">
      <c r="A122" s="15" t="s">
        <v>382</v>
      </c>
      <c r="B122" s="11" t="s">
        <v>383</v>
      </c>
      <c r="C122" s="7" t="s">
        <v>380</v>
      </c>
      <c r="D122" s="9"/>
      <c r="E122" s="7">
        <v>196</v>
      </c>
      <c r="F122" s="9">
        <f t="shared" si="11"/>
        <v>14700</v>
      </c>
      <c r="G122" s="9"/>
      <c r="H122" s="9">
        <f t="shared" si="12"/>
        <v>54.454545454545453</v>
      </c>
      <c r="I122" s="41">
        <f t="shared" si="1"/>
        <v>9699.7962121212113</v>
      </c>
      <c r="J122" s="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 x14ac:dyDescent="0.25">
      <c r="A123" s="7" t="s">
        <v>384</v>
      </c>
      <c r="B123" s="11">
        <v>11456</v>
      </c>
      <c r="C123" s="7" t="s">
        <v>375</v>
      </c>
      <c r="D123" s="9"/>
      <c r="E123" s="7">
        <v>8</v>
      </c>
      <c r="F123" s="9">
        <f t="shared" si="11"/>
        <v>600</v>
      </c>
      <c r="G123" s="9"/>
      <c r="H123" s="9">
        <f t="shared" si="12"/>
        <v>54.454545454545453</v>
      </c>
      <c r="I123" s="41">
        <f t="shared" si="1"/>
        <v>-4400.2037878787887</v>
      </c>
      <c r="J123" s="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 x14ac:dyDescent="0.25">
      <c r="A124" s="16"/>
      <c r="B124" s="22"/>
      <c r="C124" s="16"/>
      <c r="D124" s="17"/>
      <c r="E124" s="16"/>
      <c r="F124" s="17">
        <f>SUM(F4:F123)</f>
        <v>581575</v>
      </c>
      <c r="G124" s="17"/>
      <c r="H124" s="17">
        <f>SUM(H4:H123)</f>
        <v>24983.999999999996</v>
      </c>
      <c r="I124" s="17">
        <f>F124+H124</f>
        <v>606559</v>
      </c>
      <c r="J124" s="1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 x14ac:dyDescent="0.25">
      <c r="A125" s="16"/>
      <c r="B125" s="22"/>
      <c r="C125" s="16"/>
      <c r="D125" s="17"/>
      <c r="E125" s="16"/>
      <c r="F125" s="17"/>
      <c r="G125" s="17"/>
      <c r="H125" s="18" t="s">
        <v>53</v>
      </c>
      <c r="I125" s="17">
        <f>I124/(COUNTIF(A4:A123,"*"))</f>
        <v>5054.6583333333338</v>
      </c>
      <c r="J125" s="1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0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0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0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0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0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0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0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0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0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0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0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0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0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0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0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0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0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0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0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0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0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0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0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0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0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0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0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0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0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0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0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0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0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0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0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0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0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0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0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0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0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0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0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0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0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0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0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0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0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0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0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0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0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0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0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0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0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0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0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0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0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0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0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0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0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0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0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0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0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0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0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0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0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0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0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0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0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0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0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0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0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0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0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0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0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0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0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0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0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0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0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0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0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0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0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0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0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0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0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0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0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0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0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0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0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0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0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0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0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0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0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0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0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0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0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0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0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0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0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0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0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0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0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0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0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0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0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0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0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0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0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0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0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0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0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0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0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0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0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0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0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0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0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0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0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0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0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0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0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0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0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0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0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0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0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0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0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0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0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0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0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0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0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0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0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0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0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0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0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0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0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0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0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0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0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0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0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0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0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0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0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0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0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0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0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0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0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0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0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0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0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0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0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0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0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0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0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0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0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0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0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0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0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0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0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0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0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0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0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0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0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0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0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0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0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0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0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0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0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0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0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0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0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0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0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0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0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0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0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0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0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0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0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0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0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0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0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0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0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0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0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0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0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0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0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0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0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0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0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0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0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0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0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0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0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0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0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0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0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0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0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0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0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0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0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0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0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0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0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0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0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0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0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0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0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0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0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0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0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0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0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0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0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0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0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0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0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0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0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0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0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0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0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0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0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0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0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0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0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0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0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0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0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0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0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0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0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0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0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0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0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0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0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0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0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0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0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0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0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0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0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0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0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0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0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0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0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0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0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0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0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0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0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0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0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0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0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0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0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0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0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0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0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0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0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0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0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0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0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0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0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0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0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0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0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0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0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0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0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0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0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0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0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0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0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0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0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0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0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0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0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0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0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0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0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0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0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0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0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0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0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0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0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0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0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0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0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0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0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0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0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0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0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0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0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0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0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0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0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0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0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0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0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0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0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0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0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0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0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0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0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0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0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0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0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0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0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0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0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0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0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0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0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0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0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0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0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0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0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0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0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0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0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0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0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0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0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0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0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0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0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0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0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0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0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0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0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0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0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0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0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0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0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0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0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0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0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0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0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0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0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0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0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0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0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0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0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0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0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0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0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0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0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0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0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0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0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0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0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0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0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0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0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0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0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0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0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0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0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0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0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0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0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0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0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0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0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0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0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0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0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0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0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0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0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0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0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0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0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0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0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0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0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0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0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0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0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0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0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0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0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0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0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0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0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0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0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0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0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0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0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0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0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0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0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0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0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0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0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0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0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0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0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0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0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0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0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0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0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0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0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0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0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0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0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0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0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0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0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0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0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0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0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0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0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0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0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0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0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0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0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0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0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0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0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0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0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0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0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0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0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0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0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0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0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0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0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0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0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0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0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0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0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0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0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0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0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0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0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0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0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0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0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0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0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0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0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0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0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0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0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0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0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0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0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0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0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0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0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0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0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0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0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0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0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0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0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0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0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0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0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0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0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0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0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0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0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0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0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0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0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0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0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0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0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0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0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0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0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0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0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0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0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0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0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0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0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0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0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0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0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0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0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0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0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0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0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0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0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0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0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0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0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0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0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0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0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0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0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0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0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0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0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0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0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0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0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0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0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0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0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0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0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0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0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0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0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0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0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0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0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0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0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0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0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0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0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0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0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0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0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0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0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0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0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0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0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0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0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0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0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0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0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0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0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0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0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0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0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0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0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0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0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0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0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0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0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0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0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0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0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0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0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0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0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0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0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0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0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0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0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0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0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0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0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0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0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0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0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0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0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0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0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0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0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0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0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0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0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0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0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0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0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0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0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0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0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0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0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0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0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0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0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0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0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0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0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0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0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0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0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0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0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0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0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0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0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0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0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0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0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0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0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0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0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0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0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0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0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0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0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0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0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0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0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0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0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0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0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0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0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0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0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0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0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0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0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0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0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0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0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0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0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0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0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0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0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0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20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20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20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20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20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20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20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20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20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20"/>
      <c r="C973" s="2"/>
      <c r="D973" s="3"/>
      <c r="E973" s="2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20"/>
      <c r="C974" s="2"/>
      <c r="D974" s="3"/>
      <c r="E974" s="2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20"/>
      <c r="C975" s="2"/>
      <c r="D975" s="3"/>
      <c r="E975" s="2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20"/>
      <c r="C976" s="2"/>
      <c r="D976" s="3"/>
      <c r="E976" s="2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20"/>
      <c r="C977" s="2"/>
      <c r="D977" s="3"/>
      <c r="E977" s="2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20"/>
      <c r="C978" s="2"/>
      <c r="D978" s="3"/>
      <c r="E978" s="2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20"/>
      <c r="C979" s="2"/>
      <c r="D979" s="3"/>
      <c r="E979" s="2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20"/>
      <c r="C980" s="2"/>
      <c r="D980" s="3"/>
      <c r="E980" s="2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20"/>
      <c r="C981" s="2"/>
      <c r="D981" s="3"/>
      <c r="E981" s="2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20"/>
      <c r="C982" s="2"/>
      <c r="D982" s="3"/>
      <c r="E982" s="2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20"/>
      <c r="C983" s="2"/>
      <c r="D983" s="3"/>
      <c r="E983" s="2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20"/>
      <c r="C984" s="2"/>
      <c r="D984" s="3"/>
      <c r="E984" s="2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20"/>
      <c r="C985" s="2"/>
      <c r="D985" s="3"/>
      <c r="E985" s="2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20"/>
      <c r="C986" s="2"/>
      <c r="D986" s="3"/>
      <c r="E986" s="2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20"/>
      <c r="C987" s="2"/>
      <c r="D987" s="3"/>
      <c r="E987" s="2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20"/>
      <c r="C988" s="2"/>
      <c r="D988" s="3"/>
      <c r="E988" s="2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20"/>
      <c r="C989" s="2"/>
      <c r="D989" s="3"/>
      <c r="E989" s="2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20"/>
      <c r="C990" s="2"/>
      <c r="D990" s="3"/>
      <c r="E990" s="2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20"/>
      <c r="C991" s="2"/>
      <c r="D991" s="3"/>
      <c r="E991" s="2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20"/>
      <c r="C992" s="2"/>
      <c r="D992" s="3"/>
      <c r="E992" s="2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20"/>
      <c r="C993" s="2"/>
      <c r="D993" s="3"/>
      <c r="E993" s="2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20"/>
      <c r="C994" s="2"/>
      <c r="D994" s="3"/>
      <c r="E994" s="2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20"/>
      <c r="C995" s="2"/>
      <c r="D995" s="3"/>
      <c r="E995" s="2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20"/>
      <c r="C996" s="2"/>
      <c r="D996" s="3"/>
      <c r="E996" s="2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autoFilter ref="A3:J112" xr:uid="{00000000-0009-0000-0000-000005000000}">
    <sortState xmlns:xlrd2="http://schemas.microsoft.com/office/spreadsheetml/2017/richdata2" ref="A3:J112">
      <sortCondition ref="C3:C112"/>
    </sortState>
  </autoFilter>
  <pageMargins left="0.7" right="0.7" top="0.75" bottom="0.75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KF steg 2 F18</vt:lpstr>
      <vt:lpstr>KF steg 2 P18</vt:lpstr>
      <vt:lpstr>KF steg 2 F16 </vt:lpstr>
      <vt:lpstr>KF steg 2 P16</vt:lpstr>
      <vt:lpstr>KF steg 2 P14</vt:lpstr>
      <vt:lpstr>KF steg 2 F14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Niklas Axvallen (Handboll)</cp:lastModifiedBy>
  <dcterms:created xsi:type="dcterms:W3CDTF">2019-09-22T17:39:16Z</dcterms:created>
  <dcterms:modified xsi:type="dcterms:W3CDTF">2024-01-23T11:07:36Z</dcterms:modified>
</cp:coreProperties>
</file>